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55" windowHeight="9825" tabRatio="859" activeTab="1"/>
  </bookViews>
  <sheets>
    <sheet name="Quick Summary" sheetId="1" r:id="rId1"/>
    <sheet name="Instructions" sheetId="2" r:id="rId2"/>
    <sheet name="Instructions-GEMS" sheetId="3" state="hidden" r:id="rId3"/>
    <sheet name="Revision History" sheetId="4" r:id="rId4"/>
    <sheet name="Form_Template" sheetId="5" r:id="rId5"/>
    <sheet name="Chart_Template" sheetId="6" r:id="rId6"/>
    <sheet name="MP1007" sheetId="7" r:id="rId7"/>
    <sheet name="Chart MP1007" sheetId="8" r:id="rId8"/>
    <sheet name="MP1006" sheetId="9" r:id="rId9"/>
    <sheet name="Chart MP1006" sheetId="10" r:id="rId10"/>
    <sheet name="MP1005" sheetId="11" r:id="rId11"/>
    <sheet name="Chart MP1005" sheetId="12" r:id="rId12"/>
  </sheets>
  <definedNames>
    <definedName name="Database_Query" localSheetId="4">'Form_Template'!$A$117:$G$118</definedName>
    <definedName name="Database_Query" localSheetId="10">'MP1005'!$A$117:$G$137</definedName>
    <definedName name="Database_Query" localSheetId="8">'MP1006'!$A$117:$G$137</definedName>
    <definedName name="Database_Query" localSheetId="6">'MP1007'!$A$117:$G$137</definedName>
    <definedName name="_xlnm.Print_Area" localSheetId="0">'Quick Summary'!$A$1:$E$38</definedName>
  </definedNames>
  <calcPr fullCalcOnLoad="1"/>
</workbook>
</file>

<file path=xl/sharedStrings.xml><?xml version="1.0" encoding="utf-8"?>
<sst xmlns="http://schemas.openxmlformats.org/spreadsheetml/2006/main" count="248" uniqueCount="73">
  <si>
    <t>Date</t>
  </si>
  <si>
    <t>Survey Pick Up</t>
  </si>
  <si>
    <t>Northing [m]</t>
  </si>
  <si>
    <t>Easting [m]</t>
  </si>
  <si>
    <t>RL [m CID]</t>
  </si>
  <si>
    <t>Difference from previous reading</t>
  </si>
  <si>
    <t>Days</t>
  </si>
  <si>
    <t>3D Movement</t>
  </si>
  <si>
    <t>2 readings</t>
  </si>
  <si>
    <t>4 readings</t>
  </si>
  <si>
    <t>Cumulative difference</t>
  </si>
  <si>
    <t>7 readings</t>
  </si>
  <si>
    <t>30 readings</t>
  </si>
  <si>
    <t>mov. mean</t>
  </si>
  <si>
    <t>90 readings</t>
  </si>
  <si>
    <t>Movement Velocity  - between readings (mm per reading)</t>
  </si>
  <si>
    <t>Delta North</t>
  </si>
  <si>
    <t>Delta East</t>
  </si>
  <si>
    <t>Delta Elev.</t>
  </si>
  <si>
    <t>Prism ID</t>
  </si>
  <si>
    <t>Today</t>
  </si>
  <si>
    <t>Date (Last Reading)</t>
  </si>
  <si>
    <t>Difference Last Two Readings</t>
  </si>
  <si>
    <t>No of Prisms</t>
  </si>
  <si>
    <t>GEMS</t>
  </si>
  <si>
    <t>Monitoring Prism Data Template</t>
  </si>
  <si>
    <t>GEMS Prism Monitoring Summary - Template</t>
  </si>
  <si>
    <t>Tolerances</t>
  </si>
  <si>
    <t>Prism</t>
  </si>
  <si>
    <t>mm</t>
  </si>
  <si>
    <t>Monitoring Prism Template</t>
  </si>
  <si>
    <t>Template</t>
  </si>
  <si>
    <t>Database</t>
  </si>
  <si>
    <t>MP1006</t>
  </si>
  <si>
    <t>Monitoring Prism MP1006</t>
  </si>
  <si>
    <t>MP1007</t>
  </si>
  <si>
    <t>Monitoring Prism MP1007</t>
  </si>
  <si>
    <t>Status/Comments</t>
  </si>
  <si>
    <t>MP1005</t>
  </si>
  <si>
    <t>Monitoring Prism MP1005</t>
  </si>
  <si>
    <t>Instructions</t>
  </si>
  <si>
    <t>1.</t>
  </si>
  <si>
    <t>2.</t>
  </si>
  <si>
    <t>3.</t>
  </si>
  <si>
    <t>4.</t>
  </si>
  <si>
    <t>Known Bugs</t>
  </si>
  <si>
    <t>Automatic refresh does not occur after adding or deleting prisms.</t>
  </si>
  <si>
    <t>If setting the spreadsheet up for the first time you must define the (Quikslope) database containing the prism monitoring data. To define the database click on the "Define Database" button under the Quick Summary tab. This function can also be used for changing databases or when the database location has changed.</t>
  </si>
  <si>
    <t>Written By: Greg Valli  GEMS - COO</t>
  </si>
  <si>
    <t>Phone: 1300 76 30 50</t>
  </si>
  <si>
    <t>www.minesurveying.com.au</t>
  </si>
  <si>
    <t xml:space="preserve">To add prisms to the spreadsheet click on the "Add New Prism" button under the Quick Summary tab. You be prompted to enter a prism ID (this must be entered in exactly as it is named in the database, also case sensitive) and a starting date. This function also creates the prism datasheet and chart. </t>
  </si>
  <si>
    <t>OK</t>
  </si>
  <si>
    <t>Not able to delete all existing prisms and start quick summary table from scratch</t>
  </si>
  <si>
    <t>Click the "Refresh" button under the Quick Summary tab. All prisms in the Quick Summart sheet will be updated showing the latest readings. Flags will also show prisms that have not been read for more than 4 days (highlighted in yellow) and prisms that have moved for than 5mm between the last two readings (highlighted in red). Use the Status/Comments column to provide information about the prism eg not reading needs cleaning.</t>
  </si>
  <si>
    <t>5</t>
  </si>
  <si>
    <t>F:\GV\Prism Monitoring\Trial Databases\GEMS_Demo1.MDB</t>
  </si>
  <si>
    <t>Time</t>
  </si>
  <si>
    <t xml:space="preserve">To delete a prism from the spreadsheet click on the "Delete Prism" button under the Quick Summary tab. You can then select the prism to delete from a list and upon doing so prompted to confirm the deleting of the prism. Note: ver2.6 removes the prism data sheet and chart from the spreadsheet. Future versions with provide an option to "archive" the data sheet and chart. </t>
  </si>
  <si>
    <t>GEMS Prism Monitoring Spreadsheet ver2.6</t>
  </si>
  <si>
    <t>GEMS Prism Monitoring Spreadsheet</t>
  </si>
  <si>
    <t>Original Sheet</t>
  </si>
  <si>
    <t>Revision</t>
  </si>
  <si>
    <t>New Button Added: Set Tolerance - sets global prism tolerance for the “Quick Summary” sheet only. Conditional formatting changed for all data sheets to: &gt;=10mm for 2 readings (red highlight), &gt;=20mm for 4 readings (red highlight), &gt;3mm for 7, 30, 90 day readings (yellow highlight).</t>
  </si>
  <si>
    <t>Update to GEMS logo and settlement plate tolerance removed.</t>
  </si>
  <si>
    <t>New Button Added: Define Database - enabling ability to change databases or update the location of the database.</t>
  </si>
  <si>
    <t>Revision History</t>
  </si>
  <si>
    <t>Quick Summary Sheet with Refresh Button and macros created.</t>
  </si>
  <si>
    <t xml:space="preserve">New Buttons Added: Add New Prism and Delete Prism - these functions allows automated addition and removal of prism datasheets and charts to the spreadsheet. Also includes adding/removing prism to Quick Summary sheet table. </t>
  </si>
  <si>
    <t xml:space="preserve">&lt;= 1.1 </t>
  </si>
  <si>
    <t>Changes/Notes</t>
  </si>
  <si>
    <t>To change the global prism tolerance, click the "Set Tolerance" button under the Quick Summary tab. From Version 2.5 onwards datasheet tolerance settings are: 2 readings 10mm, 4 readings 20mm, 7 day, 30 day and 90 day velocity are 3mm. Future versions will allow user modification of these values.</t>
  </si>
  <si>
    <t>New Formula for 7, 30 &amp; 90 day velocities. SQL query changed to include time for more accurate calculation of Days value . Macros modified to handle changes to parameter cell references. Reference Schedule started. Unprotected Instructions tab created. Instructions-GEMS remain as a hidden sheet. Workbork query RefreshAll removed from Quick_Summary Marco - slows down sheet too much.</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</si>
</sst>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
    <numFmt numFmtId="172" formatCode="mm/dd/yy"/>
    <numFmt numFmtId="173" formatCode="mmm\-yyyy"/>
    <numFmt numFmtId="174" formatCode="0.0000"/>
    <numFmt numFmtId="175" formatCode="m/d"/>
    <numFmt numFmtId="176" formatCode="0.000000"/>
    <numFmt numFmtId="177" formatCode="0.00000"/>
    <numFmt numFmtId="178" formatCode="0.0000000"/>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d\-mmm\-yyyy"/>
    <numFmt numFmtId="188" formatCode="&quot;Yes&quot;;&quot;Yes&quot;;&quot;No&quot;"/>
    <numFmt numFmtId="189" formatCode="&quot;True&quot;;&quot;True&quot;;&quot;False&quot;"/>
    <numFmt numFmtId="190" formatCode="&quot;On&quot;;&quot;On&quot;;&quot;Off&quot;"/>
    <numFmt numFmtId="191" formatCode="0.00000000"/>
    <numFmt numFmtId="192" formatCode="0.000000000"/>
    <numFmt numFmtId="193" formatCode="0.0000000000"/>
    <numFmt numFmtId="194" formatCode="0.00000000000"/>
    <numFmt numFmtId="195" formatCode="0.000000000000"/>
    <numFmt numFmtId="196" formatCode="0.0000000000000"/>
    <numFmt numFmtId="197" formatCode="m/d/yyyy"/>
    <numFmt numFmtId="198" formatCode="m/d/yy\ h:mm\ AM/PM"/>
    <numFmt numFmtId="199" formatCode="dd/mm/yy"/>
    <numFmt numFmtId="200" formatCode="d/mm/yy"/>
    <numFmt numFmtId="201" formatCode="[$-C09]dddd\,\ d\ mmmm\ yyyy"/>
    <numFmt numFmtId="202" formatCode="[$-409]h:mm:ss\ AM/PM"/>
    <numFmt numFmtId="203" formatCode="dd\-mmm\-yy\ h:mm"/>
    <numFmt numFmtId="204" formatCode="h:mm:ss;@"/>
    <numFmt numFmtId="205" formatCode="dd\-mm\-yy\ h:mm"/>
    <numFmt numFmtId="206" formatCode="dd/mm/yy\ h:mm"/>
    <numFmt numFmtId="207" formatCode="[$-C09]dd\-mmm\-yy;@"/>
    <numFmt numFmtId="208" formatCode="d/mm/yyyy;@"/>
    <numFmt numFmtId="209" formatCode="[$€-2]\ #,##0.00_);[Red]\([$€-2]\ #,##0.00\)"/>
  </numFmts>
  <fonts count="59">
    <font>
      <sz val="10"/>
      <name val="Arial"/>
      <family val="0"/>
    </font>
    <font>
      <b/>
      <sz val="10"/>
      <name val="Arial"/>
      <family val="0"/>
    </font>
    <font>
      <i/>
      <sz val="10"/>
      <name val="Arial"/>
      <family val="0"/>
    </font>
    <font>
      <b/>
      <i/>
      <sz val="10"/>
      <name val="Arial"/>
      <family val="0"/>
    </font>
    <font>
      <u val="single"/>
      <sz val="9"/>
      <color indexed="12"/>
      <name val="Arial"/>
      <family val="2"/>
    </font>
    <font>
      <u val="single"/>
      <sz val="9"/>
      <color indexed="36"/>
      <name val="Arial"/>
      <family val="2"/>
    </font>
    <font>
      <b/>
      <sz val="12"/>
      <color indexed="8"/>
      <name val="Arial"/>
      <family val="2"/>
    </font>
    <font>
      <sz val="12"/>
      <color indexed="8"/>
      <name val="Arial"/>
      <family val="2"/>
    </font>
    <font>
      <sz val="12"/>
      <color indexed="18"/>
      <name val="Arial"/>
      <family val="2"/>
    </font>
    <font>
      <sz val="8"/>
      <color indexed="8"/>
      <name val="Arial"/>
      <family val="2"/>
    </font>
    <font>
      <sz val="8"/>
      <color indexed="18"/>
      <name val="Arial"/>
      <family val="2"/>
    </font>
    <font>
      <b/>
      <sz val="12"/>
      <color indexed="18"/>
      <name val="Arial"/>
      <family val="2"/>
    </font>
    <font>
      <sz val="8"/>
      <name val="Arial"/>
      <family val="2"/>
    </font>
    <font>
      <b/>
      <i/>
      <sz val="16"/>
      <name val="Arial"/>
      <family val="2"/>
    </font>
    <font>
      <b/>
      <i/>
      <u val="single"/>
      <sz val="16"/>
      <color indexed="56"/>
      <name val="Arial"/>
      <family val="2"/>
    </font>
    <font>
      <b/>
      <sz val="12"/>
      <name val="Arial"/>
      <family val="2"/>
    </font>
    <font>
      <b/>
      <sz val="10"/>
      <color indexed="56"/>
      <name val="Arial"/>
      <family val="2"/>
    </font>
    <font>
      <b/>
      <sz val="10"/>
      <color indexed="12"/>
      <name val="Arial"/>
      <family val="2"/>
    </font>
    <font>
      <b/>
      <u val="single"/>
      <sz val="9"/>
      <color indexed="12"/>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0"/>
    </font>
    <font>
      <b/>
      <sz val="9"/>
      <color indexed="8"/>
      <name val="Arial"/>
      <family val="0"/>
    </font>
    <font>
      <b/>
      <sz val="8.5"/>
      <color indexed="8"/>
      <name val="Arial"/>
      <family val="0"/>
    </font>
    <font>
      <b/>
      <sz val="8"/>
      <color indexed="8"/>
      <name val="Arial"/>
      <family val="0"/>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mediu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5">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33" borderId="11" xfId="0" applyFill="1" applyBorder="1" applyAlignment="1">
      <alignment horizontal="center" vertical="center"/>
    </xf>
    <xf numFmtId="15" fontId="0" fillId="33" borderId="10" xfId="0" applyNumberFormat="1" applyFill="1"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14" fontId="6" fillId="0" borderId="0" xfId="0" applyNumberFormat="1" applyFont="1" applyAlignment="1">
      <alignment vertical="center"/>
    </xf>
    <xf numFmtId="0" fontId="0" fillId="0" borderId="0" xfId="0" applyFont="1" applyFill="1" applyAlignment="1">
      <alignment/>
    </xf>
    <xf numFmtId="2" fontId="0" fillId="33" borderId="12" xfId="0" applyNumberFormat="1" applyFont="1" applyFill="1" applyBorder="1" applyAlignment="1">
      <alignment horizontal="center" vertical="center"/>
    </xf>
    <xf numFmtId="0" fontId="0" fillId="33" borderId="12" xfId="0" applyFont="1" applyFill="1" applyBorder="1" applyAlignment="1">
      <alignment horizontal="center"/>
    </xf>
    <xf numFmtId="171" fontId="0" fillId="0" borderId="12" xfId="0" applyNumberFormat="1" applyBorder="1" applyAlignment="1">
      <alignment horizontal="center" vertical="center"/>
    </xf>
    <xf numFmtId="2" fontId="6" fillId="0" borderId="0" xfId="0" applyNumberFormat="1" applyFont="1" applyAlignment="1">
      <alignment vertical="center"/>
    </xf>
    <xf numFmtId="2" fontId="0" fillId="0" borderId="12" xfId="0" applyNumberFormat="1" applyBorder="1" applyAlignment="1">
      <alignment horizontal="center" vertical="center"/>
    </xf>
    <xf numFmtId="170" fontId="0" fillId="0" borderId="12" xfId="0" applyNumberForma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2" xfId="0" applyBorder="1" applyAlignment="1">
      <alignment horizontal="center" vertical="center"/>
    </xf>
    <xf numFmtId="0" fontId="0" fillId="34" borderId="0" xfId="0" applyFill="1" applyAlignment="1">
      <alignment/>
    </xf>
    <xf numFmtId="0" fontId="0" fillId="34" borderId="0" xfId="0" applyFill="1" applyAlignment="1">
      <alignment/>
    </xf>
    <xf numFmtId="0" fontId="1" fillId="34" borderId="0" xfId="0" applyFont="1" applyFill="1" applyAlignment="1">
      <alignment horizontal="center"/>
    </xf>
    <xf numFmtId="14" fontId="0" fillId="34" borderId="0" xfId="0" applyNumberFormat="1" applyFill="1" applyAlignment="1">
      <alignment horizontal="center"/>
    </xf>
    <xf numFmtId="0" fontId="0" fillId="34" borderId="0" xfId="0" applyFill="1" applyAlignment="1">
      <alignment horizontal="center"/>
    </xf>
    <xf numFmtId="0" fontId="1" fillId="34" borderId="0" xfId="0" applyFont="1" applyFill="1" applyAlignment="1">
      <alignment/>
    </xf>
    <xf numFmtId="0" fontId="13" fillId="34" borderId="0" xfId="0" applyFont="1" applyFill="1" applyAlignment="1">
      <alignment horizontal="center" vertical="center"/>
    </xf>
    <xf numFmtId="19" fontId="13" fillId="34" borderId="0" xfId="0" applyNumberFormat="1" applyFont="1" applyFill="1" applyAlignment="1">
      <alignment horizontal="center" vertical="center"/>
    </xf>
    <xf numFmtId="0" fontId="1" fillId="34" borderId="24" xfId="0" applyFont="1" applyFill="1" applyBorder="1" applyAlignment="1">
      <alignment horizontal="center"/>
    </xf>
    <xf numFmtId="14" fontId="1" fillId="34" borderId="25" xfId="0" applyNumberFormat="1" applyFont="1" applyFill="1" applyBorder="1" applyAlignment="1">
      <alignment horizontal="center"/>
    </xf>
    <xf numFmtId="0" fontId="1" fillId="34" borderId="22" xfId="0" applyFont="1" applyFill="1" applyBorder="1" applyAlignment="1">
      <alignment horizontal="center"/>
    </xf>
    <xf numFmtId="0" fontId="1" fillId="34" borderId="26" xfId="0" applyFont="1" applyFill="1" applyBorder="1" applyAlignment="1">
      <alignment horizontal="center"/>
    </xf>
    <xf numFmtId="0" fontId="0" fillId="34" borderId="0" xfId="0" applyFill="1" applyBorder="1" applyAlignment="1">
      <alignment/>
    </xf>
    <xf numFmtId="49" fontId="0" fillId="34" borderId="0" xfId="0" applyNumberFormat="1" applyFill="1" applyAlignment="1">
      <alignment horizontal="right" vertical="top"/>
    </xf>
    <xf numFmtId="49" fontId="15" fillId="34" borderId="0" xfId="0" applyNumberFormat="1" applyFont="1" applyFill="1" applyAlignment="1">
      <alignment horizontal="center" vertical="center"/>
    </xf>
    <xf numFmtId="49" fontId="15" fillId="34" borderId="0" xfId="0" applyNumberFormat="1" applyFont="1" applyFill="1" applyAlignment="1">
      <alignment horizontal="center" vertical="center" wrapText="1"/>
    </xf>
    <xf numFmtId="0" fontId="16" fillId="34" borderId="0" xfId="0" applyFont="1" applyFill="1" applyAlignment="1">
      <alignment/>
    </xf>
    <xf numFmtId="0" fontId="17" fillId="34" borderId="0" xfId="0" applyFont="1" applyFill="1" applyAlignment="1">
      <alignment/>
    </xf>
    <xf numFmtId="0" fontId="0" fillId="34" borderId="0" xfId="0" applyFill="1" applyAlignment="1">
      <alignment horizontal="left" vertical="top" wrapText="1"/>
    </xf>
    <xf numFmtId="0" fontId="0" fillId="34" borderId="27" xfId="0" applyFont="1" applyFill="1" applyBorder="1" applyAlignment="1" applyProtection="1">
      <alignment horizontal="center"/>
      <protection/>
    </xf>
    <xf numFmtId="14" fontId="0" fillId="34" borderId="28" xfId="0" applyNumberFormat="1" applyFont="1" applyFill="1" applyBorder="1" applyAlignment="1" applyProtection="1">
      <alignment horizontal="center"/>
      <protection locked="0"/>
    </xf>
    <xf numFmtId="2" fontId="0" fillId="34" borderId="28" xfId="0" applyNumberFormat="1" applyFont="1" applyFill="1" applyBorder="1" applyAlignment="1" applyProtection="1">
      <alignment horizontal="center" vertical="center"/>
      <protection locked="0"/>
    </xf>
    <xf numFmtId="0" fontId="0" fillId="34" borderId="29" xfId="0" applyFont="1" applyFill="1" applyBorder="1" applyAlignment="1" applyProtection="1">
      <alignment horizontal="center"/>
      <protection locked="0"/>
    </xf>
    <xf numFmtId="0" fontId="0" fillId="34" borderId="30" xfId="0" applyFont="1" applyFill="1" applyBorder="1" applyAlignment="1" applyProtection="1">
      <alignment horizontal="center"/>
      <protection/>
    </xf>
    <xf numFmtId="14" fontId="0" fillId="34" borderId="31" xfId="0" applyNumberFormat="1" applyFont="1" applyFill="1" applyBorder="1" applyAlignment="1" applyProtection="1">
      <alignment horizontal="center"/>
      <protection locked="0"/>
    </xf>
    <xf numFmtId="2" fontId="0" fillId="34" borderId="31" xfId="0" applyNumberFormat="1" applyFont="1" applyFill="1" applyBorder="1" applyAlignment="1" applyProtection="1">
      <alignment horizontal="center" vertical="center"/>
      <protection locked="0"/>
    </xf>
    <xf numFmtId="0" fontId="0" fillId="34" borderId="32" xfId="0" applyFont="1" applyFill="1" applyBorder="1" applyAlignment="1" applyProtection="1">
      <alignment horizontal="center"/>
      <protection locked="0"/>
    </xf>
    <xf numFmtId="0" fontId="0" fillId="33" borderId="10" xfId="0" applyFont="1" applyFill="1" applyBorder="1" applyAlignment="1">
      <alignment horizontal="center"/>
    </xf>
    <xf numFmtId="21" fontId="0" fillId="33" borderId="12" xfId="0" applyNumberFormat="1" applyFont="1" applyFill="1" applyBorder="1" applyAlignment="1">
      <alignment horizontal="center"/>
    </xf>
    <xf numFmtId="204" fontId="0" fillId="33" borderId="12" xfId="0" applyNumberFormat="1" applyFont="1" applyFill="1" applyBorder="1" applyAlignment="1">
      <alignment horizontal="center"/>
    </xf>
    <xf numFmtId="20" fontId="0" fillId="33" borderId="12" xfId="0" applyNumberFormat="1" applyFont="1" applyFill="1" applyBorder="1" applyAlignment="1">
      <alignment horizontal="center"/>
    </xf>
    <xf numFmtId="15" fontId="0" fillId="33" borderId="12" xfId="0" applyNumberFormat="1" applyFont="1" applyFill="1" applyBorder="1" applyAlignment="1">
      <alignment horizontal="center"/>
    </xf>
    <xf numFmtId="15" fontId="0" fillId="33" borderId="10" xfId="0" applyNumberFormat="1" applyFill="1" applyBorder="1" applyAlignment="1">
      <alignment horizontal="center" vertical="center"/>
    </xf>
    <xf numFmtId="171" fontId="0" fillId="33" borderId="12" xfId="0" applyNumberFormat="1" applyFont="1" applyFill="1" applyBorder="1" applyAlignment="1">
      <alignment horizontal="center"/>
    </xf>
    <xf numFmtId="171" fontId="2" fillId="0" borderId="12" xfId="0" applyNumberFormat="1" applyFont="1" applyBorder="1" applyAlignment="1">
      <alignment horizontal="center" vertical="center"/>
    </xf>
    <xf numFmtId="0" fontId="0" fillId="0" borderId="0" xfId="0" applyAlignment="1">
      <alignment horizontal="center" vertical="center"/>
    </xf>
    <xf numFmtId="0" fontId="0" fillId="34" borderId="0" xfId="0" applyFont="1" applyFill="1" applyAlignment="1">
      <alignment/>
    </xf>
    <xf numFmtId="0" fontId="0" fillId="34" borderId="0" xfId="0" applyFont="1" applyFill="1" applyBorder="1" applyAlignment="1">
      <alignment/>
    </xf>
    <xf numFmtId="49" fontId="0" fillId="34" borderId="0" xfId="0" applyNumberFormat="1" applyFont="1" applyFill="1" applyAlignment="1">
      <alignment horizontal="right" vertical="top"/>
    </xf>
    <xf numFmtId="0" fontId="19" fillId="34" borderId="0" xfId="0" applyFont="1" applyFill="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12" xfId="0" applyFont="1" applyFill="1" applyBorder="1" applyAlignment="1">
      <alignment horizontal="center"/>
    </xf>
    <xf numFmtId="0" fontId="1" fillId="34" borderId="13" xfId="0" applyFont="1" applyFill="1" applyBorder="1" applyAlignment="1" applyProtection="1">
      <alignment horizontal="center" vertical="center"/>
      <protection locked="0"/>
    </xf>
    <xf numFmtId="0" fontId="18" fillId="34" borderId="0" xfId="53" applyFont="1" applyFill="1" applyAlignment="1" applyProtection="1">
      <alignment horizontal="center"/>
      <protection/>
    </xf>
    <xf numFmtId="0" fontId="16" fillId="34" borderId="0" xfId="0" applyFont="1" applyFill="1" applyAlignment="1">
      <alignment horizontal="center"/>
    </xf>
    <xf numFmtId="0" fontId="0" fillId="34" borderId="33" xfId="0" applyFont="1" applyFill="1" applyBorder="1" applyAlignment="1" applyProtection="1">
      <alignment horizontal="center"/>
      <protection/>
    </xf>
    <xf numFmtId="14" fontId="0" fillId="34" borderId="34" xfId="0" applyNumberFormat="1" applyFont="1" applyFill="1" applyBorder="1" applyAlignment="1" applyProtection="1">
      <alignment horizontal="center"/>
      <protection locked="0"/>
    </xf>
    <xf numFmtId="2" fontId="0" fillId="34" borderId="34" xfId="0" applyNumberFormat="1" applyFont="1" applyFill="1" applyBorder="1" applyAlignment="1" applyProtection="1">
      <alignment horizontal="center" vertical="center"/>
      <protection locked="0"/>
    </xf>
    <xf numFmtId="0" fontId="0" fillId="34" borderId="35" xfId="0" applyFont="1" applyFill="1" applyBorder="1" applyAlignment="1" applyProtection="1">
      <alignment horizontal="center"/>
      <protection locked="0"/>
    </xf>
    <xf numFmtId="0" fontId="13" fillId="34" borderId="0" xfId="0" applyFont="1" applyFill="1" applyAlignment="1" applyProtection="1">
      <alignment horizontal="center" vertical="center"/>
      <protection locked="0"/>
    </xf>
    <xf numFmtId="0" fontId="0" fillId="34" borderId="0" xfId="0" applyFont="1" applyFill="1" applyAlignment="1">
      <alignment horizontal="left" vertical="top" wrapText="1"/>
    </xf>
    <xf numFmtId="0" fontId="0" fillId="34" borderId="0" xfId="0" applyFill="1" applyAlignment="1">
      <alignment horizontal="left" vertical="top" wrapText="1"/>
    </xf>
    <xf numFmtId="0" fontId="14" fillId="34" borderId="0" xfId="0" applyFont="1" applyFill="1" applyAlignment="1" applyProtection="1">
      <alignment horizontal="center" vertical="center"/>
      <protection locked="0"/>
    </xf>
    <xf numFmtId="0" fontId="0" fillId="34" borderId="0" xfId="0" applyFill="1" applyAlignment="1">
      <alignment horizontal="left" wrapText="1"/>
    </xf>
    <xf numFmtId="0" fontId="0" fillId="34" borderId="13"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 fillId="34" borderId="13" xfId="0" applyFont="1" applyFill="1" applyBorder="1" applyAlignment="1" applyProtection="1">
      <alignment horizontal="center" vertical="center"/>
      <protection locked="0"/>
    </xf>
    <xf numFmtId="0" fontId="1" fillId="34" borderId="15"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0" fillId="34" borderId="13" xfId="0" applyFont="1" applyFill="1" applyBorder="1" applyAlignment="1" applyProtection="1">
      <alignment horizontal="left" vertical="center"/>
      <protection locked="0"/>
    </xf>
    <xf numFmtId="0" fontId="0" fillId="34" borderId="15"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3" borderId="34" xfId="0" applyFill="1" applyBorder="1" applyAlignment="1">
      <alignment horizontal="center" vertical="center"/>
    </xf>
    <xf numFmtId="0" fontId="0" fillId="33" borderId="36"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0" fillId="33" borderId="34" xfId="0" applyFont="1" applyFill="1" applyBorder="1" applyAlignment="1">
      <alignment horizontal="center" vertical="center"/>
    </xf>
    <xf numFmtId="0" fontId="0" fillId="0" borderId="36"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3">
    <dxf>
      <font>
        <color auto="1"/>
      </font>
      <fill>
        <patternFill>
          <bgColor indexed="13"/>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0"/>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3"/>
        </patternFill>
      </fill>
    </dxf>
    <dxf>
      <fill>
        <patternFill>
          <bgColor indexed="9"/>
        </patternFill>
      </fill>
    </dxf>
    <dxf>
      <font>
        <color auto="1"/>
      </font>
      <fill>
        <patternFill>
          <bgColor indexed="10"/>
        </patternFill>
      </fill>
    </dxf>
    <dxf>
      <fill>
        <patternFill>
          <bgColor indexed="9"/>
        </patternFill>
      </fill>
    </dxf>
    <dxf>
      <font>
        <color auto="1"/>
      </font>
      <fill>
        <patternFill>
          <bgColor indexed="13"/>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0"/>
        </patternFill>
      </fill>
    </dxf>
    <dxf>
      <fill>
        <patternFill>
          <bgColor indexed="9"/>
        </patternFill>
      </fill>
    </dxf>
    <dxf>
      <font>
        <color auto="1"/>
      </font>
      <fill>
        <patternFill>
          <bgColor indexed="13"/>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0"/>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3"/>
        </patternFill>
      </fill>
    </dxf>
    <dxf>
      <fill>
        <patternFill>
          <bgColor indexed="9"/>
        </patternFill>
      </fill>
    </dxf>
    <dxf>
      <font>
        <color auto="1"/>
      </font>
      <fill>
        <patternFill>
          <bgColor indexed="10"/>
        </patternFill>
      </fill>
    </dxf>
    <dxf>
      <fill>
        <patternFill>
          <bgColor indexed="9"/>
        </patternFill>
      </fill>
    </dxf>
    <dxf>
      <font>
        <color auto="1"/>
      </font>
      <fill>
        <patternFill>
          <bgColor indexed="13"/>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0"/>
        </patternFill>
      </fill>
    </dxf>
    <dxf>
      <fill>
        <patternFill>
          <bgColor indexed="9"/>
        </patternFill>
      </fill>
    </dxf>
    <dxf>
      <font>
        <color auto="1"/>
      </font>
      <fill>
        <patternFill>
          <bgColor indexed="13"/>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0"/>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3"/>
        </patternFill>
      </fill>
    </dxf>
    <dxf>
      <fill>
        <patternFill>
          <bgColor indexed="9"/>
        </patternFill>
      </fill>
    </dxf>
    <dxf>
      <font>
        <color auto="1"/>
      </font>
      <fill>
        <patternFill>
          <bgColor indexed="10"/>
        </patternFill>
      </fill>
    </dxf>
    <dxf>
      <fill>
        <patternFill>
          <bgColor indexed="9"/>
        </patternFill>
      </fill>
    </dxf>
    <dxf>
      <font>
        <color auto="1"/>
      </font>
      <fill>
        <patternFill>
          <bgColor indexed="13"/>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0"/>
        </patternFill>
      </fill>
    </dxf>
    <dxf>
      <fill>
        <patternFill>
          <bgColor indexed="9"/>
        </patternFill>
      </fill>
    </dxf>
    <dxf>
      <font>
        <b/>
        <i val="0"/>
      </font>
      <fill>
        <patternFill>
          <bgColor indexed="10"/>
        </patternFill>
      </fill>
    </dxf>
    <dxf>
      <font>
        <b val="0"/>
        <i val="0"/>
      </font>
      <fill>
        <patternFill>
          <bgColor indexed="9"/>
        </patternFill>
      </fill>
    </dxf>
    <dxf>
      <font>
        <color auto="1"/>
      </font>
      <fill>
        <patternFill>
          <bgColor indexed="13"/>
        </patternFill>
      </fill>
    </dxf>
    <dxf>
      <fill>
        <patternFill>
          <bgColor indexed="9"/>
        </patternFill>
      </fill>
    </dxf>
    <dxf>
      <font>
        <color auto="1"/>
      </font>
      <fill>
        <patternFill>
          <bgColor indexed="10"/>
        </patternFill>
      </fill>
    </dxf>
    <dxf>
      <fill>
        <patternFill>
          <bgColor indexed="9"/>
        </patternFill>
      </fill>
    </dxf>
    <dxf>
      <fill>
        <patternFill>
          <bgColor indexed="43"/>
        </patternFill>
      </fill>
    </dxf>
    <dxf>
      <font>
        <b/>
        <i val="0"/>
      </font>
      <fill>
        <patternFill>
          <bgColor indexed="10"/>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Form_Template!$C$5</c:f>
        </c:strRef>
      </c:tx>
      <c:layout>
        <c:manualLayout>
          <c:xMode val="factor"/>
          <c:yMode val="factor"/>
          <c:x val="0.00425"/>
          <c:y val="-0.001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475"/>
          <c:y val="0.095"/>
          <c:w val="0.83125"/>
          <c:h val="0.848"/>
        </c:manualLayout>
      </c:layout>
      <c:scatterChart>
        <c:scatterStyle val="lineMarker"/>
        <c:varyColors val="0"/>
        <c:ser>
          <c:idx val="0"/>
          <c:order val="0"/>
          <c:tx>
            <c:strRef>
              <c:f>Form_Template!$C$5</c:f>
              <c:strCache>
                <c:ptCount val="1"/>
                <c:pt idx="0">
                  <c:v>Monitoring Prism Template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movingAvg"/>
            <c:period val="10"/>
          </c:trendline>
          <c:xVal>
            <c:numRef>
              <c:f>Form_Template!$C$117:$C$139</c:f>
              <c:numCache>
                <c:ptCount val="23"/>
              </c:numCache>
            </c:numRef>
          </c:xVal>
          <c:yVal>
            <c:numRef>
              <c:f>Form_Template!$K$117:$K$139</c:f>
              <c:numCache>
                <c:ptCount val="23"/>
                <c:pt idx="0">
                  <c:v>0</c:v>
                </c:pt>
                <c:pt idx="1">
                  <c:v>0</c:v>
                </c:pt>
              </c:numCache>
            </c:numRef>
          </c:yVal>
          <c:smooth val="0"/>
        </c:ser>
        <c:axId val="4747042"/>
        <c:axId val="42723379"/>
      </c:scatterChart>
      <c:valAx>
        <c:axId val="4747042"/>
        <c:scaling>
          <c:orientation val="minMax"/>
          <c:max val="40000"/>
          <c:min val="39890"/>
        </c:scaling>
        <c:axPos val="t"/>
        <c:title>
          <c:tx>
            <c:rich>
              <a:bodyPr vert="horz" rot="0" anchor="ctr"/>
              <a:lstStyle/>
              <a:p>
                <a:pPr algn="ctr">
                  <a:defRPr/>
                </a:pPr>
                <a:r>
                  <a:rPr lang="en-US" cap="none" sz="1000" b="1" i="0" u="none" baseline="0">
                    <a:solidFill>
                      <a:srgbClr val="000000"/>
                    </a:solidFill>
                    <a:latin typeface="Arial"/>
                    <a:ea typeface="Arial"/>
                    <a:cs typeface="Arial"/>
                  </a:rPr>
                  <a:t>Time (days)</a:t>
                </a:r>
              </a:p>
            </c:rich>
          </c:tx>
          <c:layout>
            <c:manualLayout>
              <c:xMode val="factor"/>
              <c:yMode val="factor"/>
              <c:x val="-0.000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723379"/>
        <c:crosses val="max"/>
        <c:crossBetween val="midCat"/>
        <c:dispUnits/>
      </c:valAx>
      <c:valAx>
        <c:axId val="42723379"/>
        <c:scaling>
          <c:orientation val="maxMin"/>
          <c:max val="0.2"/>
        </c:scaling>
        <c:axPos val="l"/>
        <c:title>
          <c:tx>
            <c:rich>
              <a:bodyPr vert="horz" rot="-5400000" anchor="ctr"/>
              <a:lstStyle/>
              <a:p>
                <a:pPr algn="ctr">
                  <a:defRPr/>
                </a:pPr>
                <a:r>
                  <a:rPr lang="en-US" cap="none" sz="1000" b="1" i="0" u="none" baseline="0">
                    <a:solidFill>
                      <a:srgbClr val="000000"/>
                    </a:solidFill>
                    <a:latin typeface="Arial"/>
                    <a:ea typeface="Arial"/>
                    <a:cs typeface="Arial"/>
                  </a:rPr>
                  <a:t>3D Movement (m)</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47042"/>
        <c:crosses val="max"/>
        <c:crossBetween val="midCat"/>
        <c:dispUnits/>
      </c:valAx>
      <c:spPr>
        <a:solidFill>
          <a:srgbClr val="C0C0C0"/>
        </a:solidFill>
        <a:ln w="12700">
          <a:solidFill>
            <a:srgbClr val="808080"/>
          </a:solidFill>
        </a:ln>
      </c:spPr>
    </c:plotArea>
    <c:legend>
      <c:legendPos val="r"/>
      <c:layout>
        <c:manualLayout>
          <c:xMode val="edge"/>
          <c:yMode val="edge"/>
          <c:x val="0.84575"/>
          <c:y val="0.34"/>
          <c:w val="0.142"/>
          <c:h val="0.28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MP1007!$C$5</c:f>
        </c:strRef>
      </c:tx>
      <c:layout>
        <c:manualLayout>
          <c:xMode val="factor"/>
          <c:yMode val="factor"/>
          <c:x val="0.001"/>
          <c:y val="-0.001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475"/>
          <c:y val="0.095"/>
          <c:w val="0.83125"/>
          <c:h val="0.848"/>
        </c:manualLayout>
      </c:layout>
      <c:scatterChart>
        <c:scatterStyle val="lineMarker"/>
        <c:varyColors val="0"/>
        <c:ser>
          <c:idx val="0"/>
          <c:order val="0"/>
          <c:tx>
            <c:strRef>
              <c:f>MP1007!$C$5</c:f>
              <c:strCache>
                <c:ptCount val="1"/>
                <c:pt idx="0">
                  <c:v>Monitoring Prism MP1007</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movingAvg"/>
            <c:period val="10"/>
          </c:trendline>
          <c:xVal>
            <c:strRef>
              <c:f>MP1007!$C$117:$C$158</c:f>
              <c:strCache>
                <c:ptCount val="42"/>
                <c:pt idx="0">
                  <c:v>39873</c:v>
                </c:pt>
                <c:pt idx="1">
                  <c:v>39874</c:v>
                </c:pt>
                <c:pt idx="2">
                  <c:v>39875</c:v>
                </c:pt>
                <c:pt idx="3">
                  <c:v>39876</c:v>
                </c:pt>
                <c:pt idx="4">
                  <c:v>39877</c:v>
                </c:pt>
                <c:pt idx="5">
                  <c:v>39878</c:v>
                </c:pt>
                <c:pt idx="6">
                  <c:v>39879</c:v>
                </c:pt>
                <c:pt idx="7">
                  <c:v>39880</c:v>
                </c:pt>
                <c:pt idx="8">
                  <c:v>39881</c:v>
                </c:pt>
                <c:pt idx="9">
                  <c:v>39883</c:v>
                </c:pt>
                <c:pt idx="10">
                  <c:v>39884</c:v>
                </c:pt>
                <c:pt idx="11">
                  <c:v>39885</c:v>
                </c:pt>
                <c:pt idx="12">
                  <c:v>39886</c:v>
                </c:pt>
                <c:pt idx="13">
                  <c:v>39887</c:v>
                </c:pt>
                <c:pt idx="14">
                  <c:v>39889</c:v>
                </c:pt>
                <c:pt idx="15">
                  <c:v>39890</c:v>
                </c:pt>
                <c:pt idx="16">
                  <c:v>39891</c:v>
                </c:pt>
                <c:pt idx="17">
                  <c:v>39892</c:v>
                </c:pt>
                <c:pt idx="18">
                  <c:v>39893</c:v>
                </c:pt>
                <c:pt idx="19">
                  <c:v>39894</c:v>
                </c:pt>
                <c:pt idx="20">
                  <c:v>39895</c:v>
                </c:pt>
              </c:strCache>
            </c:strRef>
          </c:xVal>
          <c:yVal>
            <c:numRef>
              <c:f>MP1007!$K$117:$K$158</c:f>
              <c:numCache>
                <c:ptCount val="42"/>
                <c:pt idx="0">
                  <c:v>0</c:v>
                </c:pt>
                <c:pt idx="1">
                  <c:v>0.0010000000002037268</c:v>
                </c:pt>
                <c:pt idx="2">
                  <c:v>0.0024494897427350458</c:v>
                </c:pt>
                <c:pt idx="3">
                  <c:v>0.0014142135625167598</c:v>
                </c:pt>
                <c:pt idx="4">
                  <c:v>0.0014142135623559824</c:v>
                </c:pt>
                <c:pt idx="5">
                  <c:v>0.0014142135625004309</c:v>
                </c:pt>
                <c:pt idx="6">
                  <c:v>0.0017320508076725265</c:v>
                </c:pt>
                <c:pt idx="7">
                  <c:v>0.0022360679775914965</c:v>
                </c:pt>
                <c:pt idx="8">
                  <c:v>0.0014142135623760794</c:v>
                </c:pt>
                <c:pt idx="9">
                  <c:v>0.0017320508076889359</c:v>
                </c:pt>
                <c:pt idx="10">
                  <c:v>0.002236067977590702</c:v>
                </c:pt>
                <c:pt idx="11">
                  <c:v>0.0024494897428681186</c:v>
                </c:pt>
                <c:pt idx="12">
                  <c:v>0.002236067977590702</c:v>
                </c:pt>
                <c:pt idx="13">
                  <c:v>0.002236067977590702</c:v>
                </c:pt>
                <c:pt idx="14">
                  <c:v>0.0029999999999604414</c:v>
                </c:pt>
                <c:pt idx="15">
                  <c:v>0.0033166247904089954</c:v>
                </c:pt>
                <c:pt idx="16">
                  <c:v>0.002236067977590702</c:v>
                </c:pt>
                <c:pt idx="17">
                  <c:v>0.002449489742856516</c:v>
                </c:pt>
                <c:pt idx="18">
                  <c:v>0.002236067977590702</c:v>
                </c:pt>
                <c:pt idx="19">
                  <c:v>0.002449489742856516</c:v>
                </c:pt>
                <c:pt idx="20">
                  <c:v>0.003741657386749317</c:v>
                </c:pt>
              </c:numCache>
            </c:numRef>
          </c:yVal>
          <c:smooth val="0"/>
        </c:ser>
        <c:axId val="48966092"/>
        <c:axId val="38041645"/>
      </c:scatterChart>
      <c:valAx>
        <c:axId val="48966092"/>
        <c:scaling>
          <c:orientation val="minMax"/>
          <c:max val="39900"/>
          <c:min val="39815"/>
        </c:scaling>
        <c:axPos val="t"/>
        <c:title>
          <c:tx>
            <c:rich>
              <a:bodyPr vert="horz" rot="0" anchor="ctr"/>
              <a:lstStyle/>
              <a:p>
                <a:pPr algn="ctr">
                  <a:defRPr/>
                </a:pPr>
                <a:r>
                  <a:rPr lang="en-US" cap="none" sz="1000" b="1" i="0" u="none" baseline="0">
                    <a:solidFill>
                      <a:srgbClr val="000000"/>
                    </a:solidFill>
                    <a:latin typeface="Arial"/>
                    <a:ea typeface="Arial"/>
                    <a:cs typeface="Arial"/>
                  </a:rPr>
                  <a:t>Time (days)</a:t>
                </a:r>
              </a:p>
            </c:rich>
          </c:tx>
          <c:layout>
            <c:manualLayout>
              <c:xMode val="factor"/>
              <c:yMode val="factor"/>
              <c:x val="-0.000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041645"/>
        <c:crosses val="max"/>
        <c:crossBetween val="midCat"/>
        <c:dispUnits/>
      </c:valAx>
      <c:valAx>
        <c:axId val="38041645"/>
        <c:scaling>
          <c:orientation val="maxMin"/>
          <c:max val="0.06240967364591870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3D Movement (m)</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66092"/>
        <c:crosses val="max"/>
        <c:crossBetween val="midCat"/>
        <c:dispUnits/>
      </c:valAx>
      <c:spPr>
        <a:solidFill>
          <a:srgbClr val="C0C0C0"/>
        </a:solidFill>
        <a:ln w="12700">
          <a:solidFill>
            <a:srgbClr val="808080"/>
          </a:solidFill>
        </a:ln>
      </c:spPr>
    </c:plotArea>
    <c:legend>
      <c:legendPos val="r"/>
      <c:layout>
        <c:manualLayout>
          <c:xMode val="edge"/>
          <c:yMode val="edge"/>
          <c:x val="0.826"/>
          <c:y val="0.35975"/>
          <c:w val="0.142"/>
          <c:h val="0.28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MP1006!$C$5</c:f>
        </c:strRef>
      </c:tx>
      <c:layout>
        <c:manualLayout>
          <c:xMode val="factor"/>
          <c:yMode val="factor"/>
          <c:x val="0.001"/>
          <c:y val="-0.001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475"/>
          <c:y val="0.095"/>
          <c:w val="0.83125"/>
          <c:h val="0.848"/>
        </c:manualLayout>
      </c:layout>
      <c:scatterChart>
        <c:scatterStyle val="lineMarker"/>
        <c:varyColors val="0"/>
        <c:ser>
          <c:idx val="0"/>
          <c:order val="0"/>
          <c:tx>
            <c:strRef>
              <c:f>MP1006!$C$5</c:f>
              <c:strCache>
                <c:ptCount val="1"/>
                <c:pt idx="0">
                  <c:v>Monitoring Prism MP1006</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movingAvg"/>
            <c:period val="10"/>
          </c:trendline>
          <c:xVal>
            <c:strRef>
              <c:f>MP1006!$C$117:$C$158</c:f>
              <c:strCache>
                <c:ptCount val="42"/>
                <c:pt idx="0">
                  <c:v>39873</c:v>
                </c:pt>
                <c:pt idx="1">
                  <c:v>39874</c:v>
                </c:pt>
                <c:pt idx="2">
                  <c:v>39875</c:v>
                </c:pt>
                <c:pt idx="3">
                  <c:v>39876</c:v>
                </c:pt>
                <c:pt idx="4">
                  <c:v>39877</c:v>
                </c:pt>
                <c:pt idx="5">
                  <c:v>39878</c:v>
                </c:pt>
                <c:pt idx="6">
                  <c:v>39879</c:v>
                </c:pt>
                <c:pt idx="7">
                  <c:v>39880</c:v>
                </c:pt>
                <c:pt idx="8">
                  <c:v>39881</c:v>
                </c:pt>
                <c:pt idx="9">
                  <c:v>39883</c:v>
                </c:pt>
                <c:pt idx="10">
                  <c:v>39884</c:v>
                </c:pt>
                <c:pt idx="11">
                  <c:v>39885</c:v>
                </c:pt>
                <c:pt idx="12">
                  <c:v>39886</c:v>
                </c:pt>
                <c:pt idx="13">
                  <c:v>39887</c:v>
                </c:pt>
                <c:pt idx="14">
                  <c:v>39889</c:v>
                </c:pt>
                <c:pt idx="15">
                  <c:v>39890</c:v>
                </c:pt>
                <c:pt idx="16">
                  <c:v>39891</c:v>
                </c:pt>
                <c:pt idx="17">
                  <c:v>39892</c:v>
                </c:pt>
                <c:pt idx="18">
                  <c:v>39893</c:v>
                </c:pt>
                <c:pt idx="19">
                  <c:v>39894</c:v>
                </c:pt>
                <c:pt idx="20">
                  <c:v>39895</c:v>
                </c:pt>
              </c:strCache>
            </c:strRef>
          </c:xVal>
          <c:yVal>
            <c:numRef>
              <c:f>MP1006!$K$117:$K$158</c:f>
              <c:numCache>
                <c:ptCount val="42"/>
                <c:pt idx="0">
                  <c:v>0</c:v>
                </c:pt>
                <c:pt idx="1">
                  <c:v>0.0009999999997489795</c:v>
                </c:pt>
                <c:pt idx="2">
                  <c:v>0.002236067977459624</c:v>
                </c:pt>
                <c:pt idx="3">
                  <c:v>0.0017320508074267719</c:v>
                </c:pt>
                <c:pt idx="4">
                  <c:v>0.00244948974268265</c:v>
                </c:pt>
                <c:pt idx="5">
                  <c:v>0.002236067977396071</c:v>
                </c:pt>
                <c:pt idx="6">
                  <c:v>0.00244948974268265</c:v>
                </c:pt>
                <c:pt idx="7">
                  <c:v>0.0019999999999527063</c:v>
                </c:pt>
                <c:pt idx="8">
                  <c:v>0.00244948974268265</c:v>
                </c:pt>
                <c:pt idx="9">
                  <c:v>0.0029999999999700635</c:v>
                </c:pt>
                <c:pt idx="10">
                  <c:v>0.00244948974268265</c:v>
                </c:pt>
                <c:pt idx="11">
                  <c:v>0.0029999999999226943</c:v>
                </c:pt>
                <c:pt idx="12">
                  <c:v>0.004358898943473462</c:v>
                </c:pt>
                <c:pt idx="13">
                  <c:v>0.003464101615115964</c:v>
                </c:pt>
                <c:pt idx="14">
                  <c:v>0.005196152422526327</c:v>
                </c:pt>
                <c:pt idx="15">
                  <c:v>0.005099019513535264</c:v>
                </c:pt>
                <c:pt idx="16">
                  <c:v>0.004358898943473462</c:v>
                </c:pt>
                <c:pt idx="17">
                  <c:v>0.00469041575979432</c:v>
                </c:pt>
                <c:pt idx="18">
                  <c:v>0.005385164807109089</c:v>
                </c:pt>
                <c:pt idx="19">
                  <c:v>0.005999999999978023</c:v>
                </c:pt>
                <c:pt idx="20">
                  <c:v>0.005830951894684569</c:v>
                </c:pt>
              </c:numCache>
            </c:numRef>
          </c:yVal>
          <c:smooth val="0"/>
        </c:ser>
        <c:axId val="6830486"/>
        <c:axId val="61474375"/>
      </c:scatterChart>
      <c:valAx>
        <c:axId val="6830486"/>
        <c:scaling>
          <c:orientation val="minMax"/>
          <c:max val="39900"/>
          <c:min val="39815"/>
        </c:scaling>
        <c:axPos val="t"/>
        <c:title>
          <c:tx>
            <c:rich>
              <a:bodyPr vert="horz" rot="0" anchor="ctr"/>
              <a:lstStyle/>
              <a:p>
                <a:pPr algn="ctr">
                  <a:defRPr/>
                </a:pPr>
                <a:r>
                  <a:rPr lang="en-US" cap="none" sz="1000" b="1" i="0" u="none" baseline="0">
                    <a:solidFill>
                      <a:srgbClr val="000000"/>
                    </a:solidFill>
                    <a:latin typeface="Arial"/>
                    <a:ea typeface="Arial"/>
                    <a:cs typeface="Arial"/>
                  </a:rPr>
                  <a:t>Time (days)</a:t>
                </a:r>
              </a:p>
            </c:rich>
          </c:tx>
          <c:layout>
            <c:manualLayout>
              <c:xMode val="factor"/>
              <c:yMode val="factor"/>
              <c:x val="-0.000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474375"/>
        <c:crosses val="max"/>
        <c:crossBetween val="midCat"/>
        <c:dispUnits/>
      </c:valAx>
      <c:valAx>
        <c:axId val="61474375"/>
        <c:scaling>
          <c:orientation val="maxMin"/>
          <c:max val="0.03272792206132625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3D Movement (m)</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830486"/>
        <c:crosses val="max"/>
        <c:crossBetween val="midCat"/>
        <c:dispUnits/>
      </c:valAx>
      <c:spPr>
        <a:solidFill>
          <a:srgbClr val="C0C0C0"/>
        </a:solidFill>
        <a:ln w="12700">
          <a:solidFill>
            <a:srgbClr val="808080"/>
          </a:solidFill>
        </a:ln>
      </c:spPr>
    </c:plotArea>
    <c:legend>
      <c:legendPos val="r"/>
      <c:layout>
        <c:manualLayout>
          <c:xMode val="edge"/>
          <c:yMode val="edge"/>
          <c:x val="0.827"/>
          <c:y val="0.35975"/>
          <c:w val="0.142"/>
          <c:h val="0.28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MP1005!$C$5</c:f>
        </c:strRef>
      </c:tx>
      <c:layout>
        <c:manualLayout>
          <c:xMode val="factor"/>
          <c:yMode val="factor"/>
          <c:x val="0.001"/>
          <c:y val="-0.00175"/>
        </c:manualLayout>
      </c:layout>
      <c:spPr>
        <a:noFill/>
        <a:ln>
          <a:noFill/>
        </a:ln>
      </c:spPr>
      <c:txPr>
        <a:bodyPr vert="horz" rot="0"/>
        <a:lstStyle/>
        <a:p>
          <a:pPr>
            <a:defRPr lang="en-US" cap="none" sz="1000" b="0" i="0" u="none" baseline="0">
              <a:solidFill>
                <a:srgbClr val="000000"/>
              </a:solidFill>
              <a:latin typeface="Arial"/>
              <a:ea typeface="Arial"/>
              <a:cs typeface="Arial"/>
            </a:defRPr>
          </a:pPr>
        </a:p>
      </c:txPr>
    </c:title>
    <c:plotArea>
      <c:layout>
        <c:manualLayout>
          <c:xMode val="edge"/>
          <c:yMode val="edge"/>
          <c:x val="0.03475"/>
          <c:y val="0.095"/>
          <c:w val="0.83125"/>
          <c:h val="0.848"/>
        </c:manualLayout>
      </c:layout>
      <c:scatterChart>
        <c:scatterStyle val="lineMarker"/>
        <c:varyColors val="0"/>
        <c:ser>
          <c:idx val="0"/>
          <c:order val="0"/>
          <c:tx>
            <c:strRef>
              <c:f>MP1005!$C$5</c:f>
              <c:strCache>
                <c:ptCount val="1"/>
                <c:pt idx="0">
                  <c:v>Monitoring Prism MP1005</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movingAvg"/>
            <c:period val="10"/>
          </c:trendline>
          <c:xVal>
            <c:strRef>
              <c:f>MP1005!$C$117:$C$158</c:f>
              <c:strCache>
                <c:ptCount val="42"/>
                <c:pt idx="0">
                  <c:v>39873</c:v>
                </c:pt>
                <c:pt idx="1">
                  <c:v>39874</c:v>
                </c:pt>
                <c:pt idx="2">
                  <c:v>39875</c:v>
                </c:pt>
                <c:pt idx="3">
                  <c:v>39876</c:v>
                </c:pt>
                <c:pt idx="4">
                  <c:v>39877</c:v>
                </c:pt>
                <c:pt idx="5">
                  <c:v>39878</c:v>
                </c:pt>
                <c:pt idx="6">
                  <c:v>39879</c:v>
                </c:pt>
                <c:pt idx="7">
                  <c:v>39880</c:v>
                </c:pt>
                <c:pt idx="8">
                  <c:v>39881</c:v>
                </c:pt>
                <c:pt idx="9">
                  <c:v>39883</c:v>
                </c:pt>
                <c:pt idx="10">
                  <c:v>39884</c:v>
                </c:pt>
                <c:pt idx="11">
                  <c:v>39885</c:v>
                </c:pt>
                <c:pt idx="12">
                  <c:v>39886</c:v>
                </c:pt>
                <c:pt idx="13">
                  <c:v>39887</c:v>
                </c:pt>
                <c:pt idx="14">
                  <c:v>39889</c:v>
                </c:pt>
                <c:pt idx="15">
                  <c:v>39890</c:v>
                </c:pt>
                <c:pt idx="16">
                  <c:v>39891</c:v>
                </c:pt>
                <c:pt idx="17">
                  <c:v>39892</c:v>
                </c:pt>
                <c:pt idx="18">
                  <c:v>39893</c:v>
                </c:pt>
                <c:pt idx="19">
                  <c:v>39894</c:v>
                </c:pt>
                <c:pt idx="20">
                  <c:v>39895</c:v>
                </c:pt>
              </c:strCache>
            </c:strRef>
          </c:xVal>
          <c:yVal>
            <c:numRef>
              <c:f>MP1005!$K$117:$K$158</c:f>
              <c:numCache>
                <c:ptCount val="42"/>
                <c:pt idx="0">
                  <c:v>0</c:v>
                </c:pt>
                <c:pt idx="1">
                  <c:v>0.001414213562198973</c:v>
                </c:pt>
                <c:pt idx="2">
                  <c:v>0.004358898943345295</c:v>
                </c:pt>
                <c:pt idx="3">
                  <c:v>0.0017320508074269</c:v>
                </c:pt>
                <c:pt idx="4">
                  <c:v>0.0029999999999231384</c:v>
                </c:pt>
                <c:pt idx="5">
                  <c:v>0.003162277660102589</c:v>
                </c:pt>
                <c:pt idx="6">
                  <c:v>0.0017320508074269</c:v>
                </c:pt>
                <c:pt idx="7">
                  <c:v>0.0029999999999746523</c:v>
                </c:pt>
                <c:pt idx="8">
                  <c:v>0.0017320508074269</c:v>
                </c:pt>
                <c:pt idx="9">
                  <c:v>0.1264832004655302</c:v>
                </c:pt>
                <c:pt idx="10">
                  <c:v>0.125940462123981</c:v>
                </c:pt>
                <c:pt idx="11">
                  <c:v>0.12657803916952826</c:v>
                </c:pt>
                <c:pt idx="12">
                  <c:v>0.1251958465764819</c:v>
                </c:pt>
                <c:pt idx="13">
                  <c:v>0.12481185841098516</c:v>
                </c:pt>
                <c:pt idx="14">
                  <c:v>0.12436237373103502</c:v>
                </c:pt>
                <c:pt idx="15">
                  <c:v>0.12361634196180361</c:v>
                </c:pt>
                <c:pt idx="16">
                  <c:v>0.1251958465764819</c:v>
                </c:pt>
                <c:pt idx="17">
                  <c:v>0.12511194986897745</c:v>
                </c:pt>
                <c:pt idx="18">
                  <c:v>0.12425779653612808</c:v>
                </c:pt>
                <c:pt idx="19">
                  <c:v>0.12425779653612808</c:v>
                </c:pt>
                <c:pt idx="20">
                  <c:v>0.12481185841098516</c:v>
                </c:pt>
              </c:numCache>
            </c:numRef>
          </c:yVal>
          <c:smooth val="0"/>
        </c:ser>
        <c:axId val="16398464"/>
        <c:axId val="13368449"/>
      </c:scatterChart>
      <c:valAx>
        <c:axId val="16398464"/>
        <c:scaling>
          <c:orientation val="minMax"/>
          <c:max val="39900"/>
          <c:min val="39815"/>
        </c:scaling>
        <c:axPos val="t"/>
        <c:title>
          <c:tx>
            <c:rich>
              <a:bodyPr vert="horz" rot="0" anchor="ctr"/>
              <a:lstStyle/>
              <a:p>
                <a:pPr algn="ctr">
                  <a:defRPr/>
                </a:pPr>
                <a:r>
                  <a:rPr lang="en-US" cap="none" sz="1000" b="1" i="0" u="none" baseline="0">
                    <a:solidFill>
                      <a:srgbClr val="000000"/>
                    </a:solidFill>
                    <a:latin typeface="Arial"/>
                    <a:ea typeface="Arial"/>
                    <a:cs typeface="Arial"/>
                  </a:rPr>
                  <a:t>Time (days)</a:t>
                </a:r>
              </a:p>
            </c:rich>
          </c:tx>
          <c:layout>
            <c:manualLayout>
              <c:xMode val="factor"/>
              <c:yMode val="factor"/>
              <c:x val="-0.000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368449"/>
        <c:crosses val="max"/>
        <c:crossBetween val="midCat"/>
        <c:dispUnits/>
      </c:valAx>
      <c:valAx>
        <c:axId val="13368449"/>
        <c:scaling>
          <c:orientation val="maxMin"/>
          <c:max val="0.13945710527212396"/>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3D Movement (m)</a:t>
                </a:r>
              </a:p>
            </c:rich>
          </c:tx>
          <c:layout>
            <c:manualLayout>
              <c:xMode val="factor"/>
              <c:yMode val="factor"/>
              <c:x val="-0.001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398464"/>
        <c:crosses val="max"/>
        <c:crossBetween val="midCat"/>
        <c:dispUnits/>
      </c:valAx>
      <c:spPr>
        <a:solidFill>
          <a:srgbClr val="C0C0C0"/>
        </a:solidFill>
        <a:ln w="12700">
          <a:solidFill>
            <a:srgbClr val="808080"/>
          </a:solidFill>
        </a:ln>
      </c:spPr>
    </c:plotArea>
    <c:legend>
      <c:legendPos val="r"/>
      <c:layout>
        <c:manualLayout>
          <c:xMode val="edge"/>
          <c:yMode val="edge"/>
          <c:x val="0.827"/>
          <c:y val="0.35975"/>
          <c:w val="0.142"/>
          <c:h val="0.285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52"/>
  <sheetViews>
    <sheetView workbookViewId="0" zoomScale="9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54"/>
  <sheetViews>
    <sheetView workbookViewId="0" zoomScale="94"/>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codeName="Chart53"/>
  <sheetViews>
    <sheetView workbookViewId="0" zoomScale="94"/>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55"/>
  <sheetViews>
    <sheetView workbookViewId="0" zoomScale="9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11</xdr:row>
      <xdr:rowOff>9525</xdr:rowOff>
    </xdr:from>
    <xdr:to>
      <xdr:col>11</xdr:col>
      <xdr:colOff>428625</xdr:colOff>
      <xdr:row>24</xdr:row>
      <xdr:rowOff>47625</xdr:rowOff>
    </xdr:to>
    <xdr:pic>
      <xdr:nvPicPr>
        <xdr:cNvPr id="1" name="Picture 151" descr="GEMS_Logo_surveying_256x256"/>
        <xdr:cNvPicPr preferRelativeResize="1">
          <a:picLocks noChangeAspect="1"/>
        </xdr:cNvPicPr>
      </xdr:nvPicPr>
      <xdr:blipFill>
        <a:blip r:embed="rId1"/>
        <a:stretch>
          <a:fillRect/>
        </a:stretch>
      </xdr:blipFill>
      <xdr:spPr>
        <a:xfrm>
          <a:off x="8924925" y="1819275"/>
          <a:ext cx="2428875" cy="2143125"/>
        </a:xfrm>
        <a:prstGeom prst="rect">
          <a:avLst/>
        </a:prstGeom>
        <a:noFill/>
        <a:ln w="19050" cmpd="sng">
          <a:solidFill>
            <a:srgbClr val="000000"/>
          </a:solidFill>
          <a:headEnd type="none"/>
          <a:tailEnd type="none"/>
        </a:ln>
      </xdr:spPr>
    </xdr:pic>
    <xdr:clientData/>
  </xdr:twoCellAnchor>
  <xdr:twoCellAnchor>
    <xdr:from>
      <xdr:col>6</xdr:col>
      <xdr:colOff>9525</xdr:colOff>
      <xdr:row>3</xdr:row>
      <xdr:rowOff>28575</xdr:rowOff>
    </xdr:from>
    <xdr:to>
      <xdr:col>7</xdr:col>
      <xdr:colOff>0</xdr:colOff>
      <xdr:row>5</xdr:row>
      <xdr:rowOff>142875</xdr:rowOff>
    </xdr:to>
    <xdr:sp macro="[0]!Refresh_Summary">
      <xdr:nvSpPr>
        <xdr:cNvPr id="2" name="Rectangle 1"/>
        <xdr:cNvSpPr>
          <a:spLocks/>
        </xdr:cNvSpPr>
      </xdr:nvSpPr>
      <xdr:spPr>
        <a:xfrm>
          <a:off x="7553325" y="523875"/>
          <a:ext cx="600075" cy="447675"/>
        </a:xfrm>
        <a:prstGeom prst="rect">
          <a:avLst/>
        </a:prstGeom>
        <a:solidFill>
          <a:srgbClr val="FFFF99"/>
        </a:solidFill>
        <a:ln w="19050"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Refresh</a:t>
          </a:r>
        </a:p>
      </xdr:txBody>
    </xdr:sp>
    <xdr:clientData/>
  </xdr:twoCellAnchor>
  <xdr:twoCellAnchor>
    <xdr:from>
      <xdr:col>6</xdr:col>
      <xdr:colOff>9525</xdr:colOff>
      <xdr:row>12</xdr:row>
      <xdr:rowOff>76200</xdr:rowOff>
    </xdr:from>
    <xdr:to>
      <xdr:col>7</xdr:col>
      <xdr:colOff>0</xdr:colOff>
      <xdr:row>15</xdr:row>
      <xdr:rowOff>38100</xdr:rowOff>
    </xdr:to>
    <xdr:sp macro="[0]!Add_Prism">
      <xdr:nvSpPr>
        <xdr:cNvPr id="3" name="Rectangle 8"/>
        <xdr:cNvSpPr>
          <a:spLocks/>
        </xdr:cNvSpPr>
      </xdr:nvSpPr>
      <xdr:spPr>
        <a:xfrm>
          <a:off x="7553325" y="2047875"/>
          <a:ext cx="600075" cy="447675"/>
        </a:xfrm>
        <a:prstGeom prst="rect">
          <a:avLst/>
        </a:prstGeom>
        <a:solidFill>
          <a:srgbClr val="CCFFCC"/>
        </a:solidFill>
        <a:ln w="19050"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Add New Prism</a:t>
          </a:r>
        </a:p>
      </xdr:txBody>
    </xdr:sp>
    <xdr:clientData/>
  </xdr:twoCellAnchor>
  <xdr:twoCellAnchor>
    <xdr:from>
      <xdr:col>6</xdr:col>
      <xdr:colOff>9525</xdr:colOff>
      <xdr:row>17</xdr:row>
      <xdr:rowOff>0</xdr:rowOff>
    </xdr:from>
    <xdr:to>
      <xdr:col>7</xdr:col>
      <xdr:colOff>0</xdr:colOff>
      <xdr:row>19</xdr:row>
      <xdr:rowOff>123825</xdr:rowOff>
    </xdr:to>
    <xdr:sp macro="[0]!Delete_A_Prism">
      <xdr:nvSpPr>
        <xdr:cNvPr id="4" name="Rectangle 9"/>
        <xdr:cNvSpPr>
          <a:spLocks/>
        </xdr:cNvSpPr>
      </xdr:nvSpPr>
      <xdr:spPr>
        <a:xfrm>
          <a:off x="7553325" y="2781300"/>
          <a:ext cx="600075" cy="447675"/>
        </a:xfrm>
        <a:prstGeom prst="rect">
          <a:avLst/>
        </a:prstGeom>
        <a:solidFill>
          <a:srgbClr val="FF6D6D"/>
        </a:solidFill>
        <a:ln w="19050"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Delete Prism</a:t>
          </a:r>
        </a:p>
      </xdr:txBody>
    </xdr:sp>
    <xdr:clientData/>
  </xdr:twoCellAnchor>
  <xdr:twoCellAnchor>
    <xdr:from>
      <xdr:col>6</xdr:col>
      <xdr:colOff>9525</xdr:colOff>
      <xdr:row>7</xdr:row>
      <xdr:rowOff>152400</xdr:rowOff>
    </xdr:from>
    <xdr:to>
      <xdr:col>7</xdr:col>
      <xdr:colOff>0</xdr:colOff>
      <xdr:row>10</xdr:row>
      <xdr:rowOff>114300</xdr:rowOff>
    </xdr:to>
    <xdr:sp macro="[0]!Change_Database">
      <xdr:nvSpPr>
        <xdr:cNvPr id="5" name="Rectangle 10"/>
        <xdr:cNvSpPr>
          <a:spLocks/>
        </xdr:cNvSpPr>
      </xdr:nvSpPr>
      <xdr:spPr>
        <a:xfrm>
          <a:off x="7553325" y="1314450"/>
          <a:ext cx="600075" cy="447675"/>
        </a:xfrm>
        <a:prstGeom prst="rect">
          <a:avLst/>
        </a:prstGeom>
        <a:solidFill>
          <a:srgbClr val="33CCCC"/>
        </a:solidFill>
        <a:ln w="19050" cmpd="sng">
          <a:solidFill>
            <a:srgbClr val="000000"/>
          </a:solidFill>
          <a:headEnd type="none"/>
          <a:tailEnd type="none"/>
        </a:ln>
      </xdr:spPr>
      <xdr:txBody>
        <a:bodyPr vertOverflow="clip" wrap="square" lIns="27432" tIns="22860" rIns="27432" bIns="22860" anchor="ctr"/>
        <a:p>
          <a:pPr algn="ctr">
            <a:defRPr/>
          </a:pPr>
          <a:r>
            <a:rPr lang="en-US" cap="none" sz="850" b="1" i="0" u="none" baseline="0">
              <a:solidFill>
                <a:srgbClr val="000000"/>
              </a:solidFill>
              <a:latin typeface="Arial"/>
              <a:ea typeface="Arial"/>
              <a:cs typeface="Arial"/>
            </a:rPr>
            <a:t>Define
</a:t>
          </a:r>
          <a:r>
            <a:rPr lang="en-US" cap="none" sz="850" b="1" i="0" u="none" baseline="0">
              <a:solidFill>
                <a:srgbClr val="000000"/>
              </a:solidFill>
              <a:latin typeface="Arial"/>
              <a:ea typeface="Arial"/>
              <a:cs typeface="Arial"/>
            </a:rPr>
            <a:t>Database</a:t>
          </a:r>
        </a:p>
      </xdr:txBody>
    </xdr:sp>
    <xdr:clientData/>
  </xdr:twoCellAnchor>
  <xdr:twoCellAnchor>
    <xdr:from>
      <xdr:col>6</xdr:col>
      <xdr:colOff>9525</xdr:colOff>
      <xdr:row>21</xdr:row>
      <xdr:rowOff>114300</xdr:rowOff>
    </xdr:from>
    <xdr:to>
      <xdr:col>7</xdr:col>
      <xdr:colOff>0</xdr:colOff>
      <xdr:row>24</xdr:row>
      <xdr:rowOff>76200</xdr:rowOff>
    </xdr:to>
    <xdr:sp macro="[0]!Set_Tolerance">
      <xdr:nvSpPr>
        <xdr:cNvPr id="6" name="Rectangle 9"/>
        <xdr:cNvSpPr>
          <a:spLocks/>
        </xdr:cNvSpPr>
      </xdr:nvSpPr>
      <xdr:spPr>
        <a:xfrm>
          <a:off x="7553325" y="3543300"/>
          <a:ext cx="600075" cy="447675"/>
        </a:xfrm>
        <a:prstGeom prst="rect">
          <a:avLst/>
        </a:prstGeom>
        <a:solidFill>
          <a:srgbClr val="E3E3E3"/>
        </a:solidFill>
        <a:ln w="19050"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Set
</a:t>
          </a:r>
          <a:r>
            <a:rPr lang="en-US" cap="none" sz="800" b="1" i="0" u="none" baseline="0">
              <a:solidFill>
                <a:srgbClr val="000000"/>
              </a:solidFill>
              <a:latin typeface="Arial"/>
              <a:ea typeface="Arial"/>
              <a:cs typeface="Arial"/>
            </a:rPr>
            <a:t>Tolerance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832256400" y="832256400"/>
        <a:ext cx="9305925"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832256400" y="832256400"/>
        <a:ext cx="9305925" cy="5705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832256400" y="832256400"/>
        <a:ext cx="9305925" cy="5705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Shape 1025"/>
        <xdr:cNvGraphicFramePr/>
      </xdr:nvGraphicFramePr>
      <xdr:xfrm>
        <a:off x="832256400" y="832256400"/>
        <a:ext cx="9305925"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surveying.com.au/"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minesurveying.com.au/"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minesurveying.com.au/"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tabColor indexed="15"/>
    <pageSetUpPr fitToPage="1"/>
  </sheetPr>
  <dimension ref="A1:J29"/>
  <sheetViews>
    <sheetView zoomScalePageLayoutView="0" workbookViewId="0" topLeftCell="A1">
      <selection activeCell="D5" sqref="D5"/>
    </sheetView>
  </sheetViews>
  <sheetFormatPr defaultColWidth="9.140625" defaultRowHeight="12.75"/>
  <cols>
    <col min="1" max="1" width="3.140625" style="41" customWidth="1"/>
    <col min="2" max="2" width="21.8515625" style="41" bestFit="1" customWidth="1"/>
    <col min="3" max="3" width="19.7109375" style="41" customWidth="1"/>
    <col min="4" max="4" width="29.140625" style="41" customWidth="1"/>
    <col min="5" max="5" width="33.8515625" style="41" customWidth="1"/>
    <col min="6" max="6" width="5.421875" style="41" customWidth="1"/>
    <col min="7" max="7" width="9.140625" style="41" customWidth="1"/>
    <col min="8" max="8" width="5.140625" style="41" customWidth="1"/>
    <col min="9" max="9" width="15.00390625" style="41" bestFit="1" customWidth="1"/>
    <col min="10" max="10" width="12.28125" style="41" customWidth="1"/>
    <col min="11" max="16384" width="9.140625" style="41" customWidth="1"/>
  </cols>
  <sheetData>
    <row r="1" spans="1:6" ht="12.75" customHeight="1">
      <c r="A1" s="48"/>
      <c r="B1" s="91" t="s">
        <v>26</v>
      </c>
      <c r="C1" s="91"/>
      <c r="D1" s="91"/>
      <c r="E1" s="91"/>
      <c r="F1" s="47"/>
    </row>
    <row r="2" spans="1:6" ht="12.75" customHeight="1">
      <c r="A2" s="47"/>
      <c r="B2" s="91"/>
      <c r="C2" s="91"/>
      <c r="D2" s="91"/>
      <c r="E2" s="91"/>
      <c r="F2" s="47"/>
    </row>
    <row r="3" ht="13.5" thickBot="1"/>
    <row r="4" spans="2:10" ht="13.5" thickBot="1">
      <c r="B4" s="49" t="s">
        <v>19</v>
      </c>
      <c r="C4" s="50" t="s">
        <v>21</v>
      </c>
      <c r="D4" s="52" t="s">
        <v>22</v>
      </c>
      <c r="E4" s="51" t="s">
        <v>37</v>
      </c>
      <c r="I4" s="43" t="s">
        <v>20</v>
      </c>
      <c r="J4" s="43" t="s">
        <v>23</v>
      </c>
    </row>
    <row r="5" spans="2:10" ht="12.75">
      <c r="B5" s="60" t="s">
        <v>38</v>
      </c>
      <c r="C5" s="61">
        <v>39895</v>
      </c>
      <c r="D5" s="62">
        <v>0.5540618748570841</v>
      </c>
      <c r="E5" s="63" t="s">
        <v>52</v>
      </c>
      <c r="I5" s="44">
        <f ca="1">TODAY()</f>
        <v>39967</v>
      </c>
      <c r="J5" s="45">
        <v>3</v>
      </c>
    </row>
    <row r="6" spans="2:5" ht="12.75">
      <c r="B6" s="87" t="s">
        <v>33</v>
      </c>
      <c r="C6" s="88">
        <v>39895</v>
      </c>
      <c r="D6" s="89">
        <v>-0.16904810529345426</v>
      </c>
      <c r="E6" s="90" t="s">
        <v>52</v>
      </c>
    </row>
    <row r="7" spans="2:10" ht="13.5" thickBot="1">
      <c r="B7" s="64" t="s">
        <v>35</v>
      </c>
      <c r="C7" s="65">
        <v>39895</v>
      </c>
      <c r="D7" s="66">
        <v>1.292167643892801</v>
      </c>
      <c r="E7" s="67" t="s">
        <v>52</v>
      </c>
      <c r="I7" s="43" t="s">
        <v>27</v>
      </c>
      <c r="J7" s="43" t="s">
        <v>29</v>
      </c>
    </row>
    <row r="8" spans="2:10" ht="12.75">
      <c r="B8" s="77"/>
      <c r="I8" s="45" t="s">
        <v>28</v>
      </c>
      <c r="J8" s="45">
        <v>10</v>
      </c>
    </row>
    <row r="9" spans="2:5" ht="12.75">
      <c r="B9" s="78"/>
      <c r="C9" s="53"/>
      <c r="D9" s="53"/>
      <c r="E9" s="53"/>
    </row>
    <row r="12" ht="12.75"/>
    <row r="13" ht="12.75"/>
    <row r="14" ht="12.75"/>
    <row r="15" ht="12.75"/>
    <row r="16" ht="12.75"/>
    <row r="17" ht="12.75"/>
    <row r="18" ht="12.75"/>
    <row r="19" ht="12.75"/>
    <row r="20" ht="12.75"/>
    <row r="21" ht="12.75"/>
    <row r="22" ht="12.75"/>
    <row r="23" ht="12.75"/>
    <row r="24" ht="12.75"/>
    <row r="25" ht="12.75"/>
    <row r="26" ht="12.75">
      <c r="I26" s="46" t="s">
        <v>32</v>
      </c>
    </row>
    <row r="27" ht="12.75">
      <c r="I27" s="41" t="s">
        <v>56</v>
      </c>
    </row>
    <row r="28" spans="2:5" ht="12.75">
      <c r="B28" s="42"/>
      <c r="E28" s="42"/>
    </row>
    <row r="29" spans="2:5" s="42" customFormat="1" ht="12.75">
      <c r="B29" s="41"/>
      <c r="C29" s="41"/>
      <c r="D29" s="41"/>
      <c r="E29" s="41"/>
    </row>
  </sheetData>
  <sheetProtection password="C6E4" sheet="1" objects="1" scenarios="1" selectLockedCells="1"/>
  <mergeCells count="1">
    <mergeCell ref="B1:E2"/>
  </mergeCells>
  <conditionalFormatting sqref="C6:C7">
    <cfRule type="expression" priority="2" dxfId="60" stopIfTrue="1">
      <formula>($I$5-C6)&gt;4</formula>
    </cfRule>
  </conditionalFormatting>
  <conditionalFormatting sqref="D5:D7">
    <cfRule type="cellIs" priority="5" dxfId="2" operator="greaterThanOrEqual" stopIfTrue="1">
      <formula>$J$8</formula>
    </cfRule>
  </conditionalFormatting>
  <conditionalFormatting sqref="C5:C7">
    <cfRule type="expression" priority="6" dxfId="60" stopIfTrue="1">
      <formula>($I$5-C5)&gt;4</formula>
    </cfRule>
  </conditionalFormatting>
  <printOptions/>
  <pageMargins left="0.75" right="0.75" top="1" bottom="1" header="0.5" footer="0.5"/>
  <pageSetup fitToHeight="1" fitToWidth="1" horizontalDpi="600" verticalDpi="600" orientation="portrait" paperSize="9" scale="81" r:id="rId2"/>
  <headerFooter alignWithMargins="0">
    <oddFooter>&amp;L&amp;F&amp;C&amp;A&amp;R&amp;D</oddFooter>
  </headerFooter>
  <drawing r:id="rId1"/>
</worksheet>
</file>

<file path=xl/worksheets/sheet2.xml><?xml version="1.0" encoding="utf-8"?>
<worksheet xmlns="http://schemas.openxmlformats.org/spreadsheetml/2006/main" xmlns:r="http://schemas.openxmlformats.org/officeDocument/2006/relationships">
  <sheetPr codeName="Sheet3">
    <tabColor indexed="43"/>
  </sheetPr>
  <dimension ref="A1:E20"/>
  <sheetViews>
    <sheetView tabSelected="1" zoomScalePageLayoutView="0" workbookViewId="0" topLeftCell="A1">
      <selection activeCell="B1" sqref="B1:E2"/>
    </sheetView>
  </sheetViews>
  <sheetFormatPr defaultColWidth="9.140625" defaultRowHeight="12.75"/>
  <cols>
    <col min="1" max="1" width="9.140625" style="54" customWidth="1"/>
    <col min="2" max="2" width="21.8515625" style="41" bestFit="1" customWidth="1"/>
    <col min="3" max="3" width="19.7109375" style="41" customWidth="1"/>
    <col min="4" max="4" width="29.140625" style="41" customWidth="1"/>
    <col min="5" max="5" width="33.8515625" style="41" customWidth="1"/>
    <col min="6" max="16384" width="9.140625" style="41" customWidth="1"/>
  </cols>
  <sheetData>
    <row r="1" spans="2:5" ht="12.75">
      <c r="B1" s="91" t="s">
        <v>59</v>
      </c>
      <c r="C1" s="91"/>
      <c r="D1" s="91"/>
      <c r="E1" s="91"/>
    </row>
    <row r="2" spans="2:5" ht="12.75">
      <c r="B2" s="91"/>
      <c r="C2" s="91"/>
      <c r="D2" s="91"/>
      <c r="E2" s="91"/>
    </row>
    <row r="3" spans="2:5" ht="12.75">
      <c r="B3" s="94" t="s">
        <v>40</v>
      </c>
      <c r="C3" s="94"/>
      <c r="D3" s="94"/>
      <c r="E3" s="94"/>
    </row>
    <row r="4" spans="2:5" ht="12.75">
      <c r="B4" s="94"/>
      <c r="C4" s="94"/>
      <c r="D4" s="94"/>
      <c r="E4" s="94"/>
    </row>
    <row r="6" spans="1:5" ht="39.75" customHeight="1">
      <c r="A6" s="55" t="s">
        <v>41</v>
      </c>
      <c r="B6" s="95" t="s">
        <v>47</v>
      </c>
      <c r="C6" s="95"/>
      <c r="D6" s="95"/>
      <c r="E6" s="95"/>
    </row>
    <row r="7" ht="6.75" customHeight="1"/>
    <row r="8" spans="1:5" ht="39.75" customHeight="1">
      <c r="A8" s="55" t="s">
        <v>42</v>
      </c>
      <c r="B8" s="93" t="s">
        <v>51</v>
      </c>
      <c r="C8" s="93"/>
      <c r="D8" s="93"/>
      <c r="E8" s="93"/>
    </row>
    <row r="9" ht="6" customHeight="1"/>
    <row r="10" spans="1:5" ht="39.75" customHeight="1">
      <c r="A10" s="55" t="s">
        <v>43</v>
      </c>
      <c r="B10" s="92" t="s">
        <v>58</v>
      </c>
      <c r="C10" s="93"/>
      <c r="D10" s="93"/>
      <c r="E10" s="93"/>
    </row>
    <row r="11" ht="7.5" customHeight="1"/>
    <row r="12" spans="1:5" ht="54.75" customHeight="1">
      <c r="A12" s="55" t="s">
        <v>44</v>
      </c>
      <c r="B12" s="93" t="s">
        <v>54</v>
      </c>
      <c r="C12" s="93"/>
      <c r="D12" s="93"/>
      <c r="E12" s="93"/>
    </row>
    <row r="13" spans="1:5" ht="5.25" customHeight="1">
      <c r="A13" s="55"/>
      <c r="B13" s="59"/>
      <c r="C13" s="59"/>
      <c r="D13" s="59"/>
      <c r="E13" s="59"/>
    </row>
    <row r="14" spans="1:5" ht="40.5" customHeight="1">
      <c r="A14" s="55" t="s">
        <v>55</v>
      </c>
      <c r="B14" s="92" t="s">
        <v>71</v>
      </c>
      <c r="C14" s="93"/>
      <c r="D14" s="93"/>
      <c r="E14" s="93"/>
    </row>
    <row r="17" spans="1:5" ht="39.75" customHeight="1">
      <c r="A17" s="56" t="s">
        <v>45</v>
      </c>
      <c r="B17" s="93" t="s">
        <v>53</v>
      </c>
      <c r="C17" s="93"/>
      <c r="D17" s="93"/>
      <c r="E17" s="93"/>
    </row>
    <row r="18" spans="2:5" ht="18.75" customHeight="1">
      <c r="B18" s="93" t="s">
        <v>46</v>
      </c>
      <c r="C18" s="93"/>
      <c r="D18" s="93"/>
      <c r="E18" s="93"/>
    </row>
    <row r="20" spans="2:5" ht="12.75">
      <c r="B20" s="58" t="s">
        <v>48</v>
      </c>
      <c r="C20" s="57"/>
      <c r="D20" s="86" t="s">
        <v>49</v>
      </c>
      <c r="E20" s="85" t="s">
        <v>50</v>
      </c>
    </row>
  </sheetData>
  <sheetProtection password="CB4D" sheet="1" selectLockedCells="1"/>
  <mergeCells count="9">
    <mergeCell ref="B14:E14"/>
    <mergeCell ref="B17:E17"/>
    <mergeCell ref="B18:E18"/>
    <mergeCell ref="B1:E2"/>
    <mergeCell ref="B3:E4"/>
    <mergeCell ref="B6:E6"/>
    <mergeCell ref="B8:E8"/>
    <mergeCell ref="B10:E10"/>
    <mergeCell ref="B12:E12"/>
  </mergeCells>
  <hyperlinks>
    <hyperlink ref="E20" r:id="rId1" tooltip="Visit GEMS" display="www.minesurveying.com.a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tabColor indexed="43"/>
  </sheetPr>
  <dimension ref="A1:E20"/>
  <sheetViews>
    <sheetView zoomScalePageLayoutView="0" workbookViewId="0" topLeftCell="A1">
      <selection activeCell="A1" sqref="A1"/>
    </sheetView>
  </sheetViews>
  <sheetFormatPr defaultColWidth="9.140625" defaultRowHeight="12.75"/>
  <cols>
    <col min="1" max="1" width="9.140625" style="54" customWidth="1"/>
    <col min="2" max="2" width="21.8515625" style="41" bestFit="1" customWidth="1"/>
    <col min="3" max="3" width="19.7109375" style="41" customWidth="1"/>
    <col min="4" max="4" width="29.140625" style="41" customWidth="1"/>
    <col min="5" max="5" width="33.8515625" style="41" customWidth="1"/>
    <col min="6" max="16384" width="9.140625" style="41" customWidth="1"/>
  </cols>
  <sheetData>
    <row r="1" spans="2:5" ht="12.75">
      <c r="B1" s="91" t="s">
        <v>59</v>
      </c>
      <c r="C1" s="91"/>
      <c r="D1" s="91"/>
      <c r="E1" s="91"/>
    </row>
    <row r="2" spans="2:5" ht="12.75">
      <c r="B2" s="91"/>
      <c r="C2" s="91"/>
      <c r="D2" s="91"/>
      <c r="E2" s="91"/>
    </row>
    <row r="3" spans="2:5" ht="12.75">
      <c r="B3" s="94" t="s">
        <v>40</v>
      </c>
      <c r="C3" s="94"/>
      <c r="D3" s="94"/>
      <c r="E3" s="94"/>
    </row>
    <row r="4" spans="2:5" ht="12.75">
      <c r="B4" s="94"/>
      <c r="C4" s="94"/>
      <c r="D4" s="94"/>
      <c r="E4" s="94"/>
    </row>
    <row r="6" spans="1:5" ht="39.75" customHeight="1">
      <c r="A6" s="55" t="s">
        <v>41</v>
      </c>
      <c r="B6" s="95" t="s">
        <v>47</v>
      </c>
      <c r="C6" s="95"/>
      <c r="D6" s="95"/>
      <c r="E6" s="95"/>
    </row>
    <row r="7" ht="6.75" customHeight="1"/>
    <row r="8" spans="1:5" ht="39.75" customHeight="1">
      <c r="A8" s="55" t="s">
        <v>42</v>
      </c>
      <c r="B8" s="93" t="s">
        <v>51</v>
      </c>
      <c r="C8" s="93"/>
      <c r="D8" s="93"/>
      <c r="E8" s="93"/>
    </row>
    <row r="9" ht="6" customHeight="1"/>
    <row r="10" spans="1:5" ht="39.75" customHeight="1">
      <c r="A10" s="55" t="s">
        <v>43</v>
      </c>
      <c r="B10" s="92" t="s">
        <v>58</v>
      </c>
      <c r="C10" s="93"/>
      <c r="D10" s="93"/>
      <c r="E10" s="93"/>
    </row>
    <row r="11" ht="7.5" customHeight="1"/>
    <row r="12" spans="1:5" ht="54.75" customHeight="1">
      <c r="A12" s="55" t="s">
        <v>44</v>
      </c>
      <c r="B12" s="93" t="s">
        <v>54</v>
      </c>
      <c r="C12" s="93"/>
      <c r="D12" s="93"/>
      <c r="E12" s="93"/>
    </row>
    <row r="13" spans="1:5" ht="5.25" customHeight="1">
      <c r="A13" s="55"/>
      <c r="B13" s="59"/>
      <c r="C13" s="59"/>
      <c r="D13" s="59"/>
      <c r="E13" s="59"/>
    </row>
    <row r="14" spans="1:5" ht="40.5" customHeight="1">
      <c r="A14" s="55" t="s">
        <v>55</v>
      </c>
      <c r="B14" s="92" t="s">
        <v>71</v>
      </c>
      <c r="C14" s="93"/>
      <c r="D14" s="93"/>
      <c r="E14" s="93"/>
    </row>
    <row r="17" spans="1:5" ht="39.75" customHeight="1">
      <c r="A17" s="56" t="s">
        <v>45</v>
      </c>
      <c r="B17" s="93" t="s">
        <v>53</v>
      </c>
      <c r="C17" s="93"/>
      <c r="D17" s="93"/>
      <c r="E17" s="93"/>
    </row>
    <row r="18" spans="2:5" ht="18.75" customHeight="1">
      <c r="B18" s="93" t="s">
        <v>46</v>
      </c>
      <c r="C18" s="93"/>
      <c r="D18" s="93"/>
      <c r="E18" s="93"/>
    </row>
    <row r="20" spans="2:5" ht="12.75">
      <c r="B20" s="58" t="s">
        <v>48</v>
      </c>
      <c r="C20" s="57"/>
      <c r="D20" s="86" t="s">
        <v>49</v>
      </c>
      <c r="E20" s="85" t="s">
        <v>50</v>
      </c>
    </row>
  </sheetData>
  <sheetProtection password="C6E4" sheet="1" objects="1" scenarios="1" selectLockedCells="1" selectUnlockedCells="1"/>
  <mergeCells count="9">
    <mergeCell ref="B10:E10"/>
    <mergeCell ref="B12:E12"/>
    <mergeCell ref="B17:E17"/>
    <mergeCell ref="B18:E18"/>
    <mergeCell ref="B14:E14"/>
    <mergeCell ref="B1:E2"/>
    <mergeCell ref="B3:E4"/>
    <mergeCell ref="B6:E6"/>
    <mergeCell ref="B8:E8"/>
  </mergeCells>
  <hyperlinks>
    <hyperlink ref="E20" r:id="rId1" tooltip="Visit GEMS" display="www.minesurveying.com.au"/>
  </hyperlinks>
  <printOptions/>
  <pageMargins left="0.75" right="0.75" top="1" bottom="1" header="0.5" footer="0.5"/>
  <pageSetup orientation="portrait" paperSize="9"/>
  <ignoredErrors>
    <ignoredError sqref="A6 A14" numberStoredAsText="1"/>
  </ignoredErrors>
</worksheet>
</file>

<file path=xl/worksheets/sheet4.xml><?xml version="1.0" encoding="utf-8"?>
<worksheet xmlns="http://schemas.openxmlformats.org/spreadsheetml/2006/main" xmlns:r="http://schemas.openxmlformats.org/officeDocument/2006/relationships">
  <sheetPr codeName="Sheet2"/>
  <dimension ref="A1:E20"/>
  <sheetViews>
    <sheetView zoomScalePageLayoutView="0" workbookViewId="0" topLeftCell="A1">
      <selection activeCell="A1" sqref="A1"/>
    </sheetView>
  </sheetViews>
  <sheetFormatPr defaultColWidth="9.140625" defaultRowHeight="12.75"/>
  <cols>
    <col min="1" max="1" width="9.140625" style="54" customWidth="1"/>
    <col min="2" max="2" width="21.8515625" style="41" bestFit="1" customWidth="1"/>
    <col min="3" max="3" width="19.7109375" style="41" customWidth="1"/>
    <col min="4" max="4" width="29.140625" style="41" customWidth="1"/>
    <col min="5" max="5" width="33.8515625" style="41" customWidth="1"/>
    <col min="6" max="16384" width="9.140625" style="41" customWidth="1"/>
  </cols>
  <sheetData>
    <row r="1" spans="2:5" ht="12.75">
      <c r="B1" s="91" t="s">
        <v>60</v>
      </c>
      <c r="C1" s="91"/>
      <c r="D1" s="91"/>
      <c r="E1" s="91"/>
    </row>
    <row r="2" spans="2:5" ht="12.75">
      <c r="B2" s="91"/>
      <c r="C2" s="91"/>
      <c r="D2" s="91"/>
      <c r="E2" s="91"/>
    </row>
    <row r="3" spans="2:5" ht="12.75">
      <c r="B3" s="94" t="s">
        <v>66</v>
      </c>
      <c r="C3" s="94"/>
      <c r="D3" s="94"/>
      <c r="E3" s="94"/>
    </row>
    <row r="4" spans="2:5" ht="12.75">
      <c r="B4" s="94"/>
      <c r="C4" s="94"/>
      <c r="D4" s="94"/>
      <c r="E4" s="94"/>
    </row>
    <row r="5" spans="1:5" s="77" customFormat="1" ht="12.75" customHeight="1">
      <c r="A5" s="79"/>
      <c r="B5" s="80"/>
      <c r="C5" s="80"/>
      <c r="D5" s="80"/>
      <c r="E5" s="80"/>
    </row>
    <row r="6" spans="1:5" s="77" customFormat="1" ht="18.75" customHeight="1">
      <c r="A6" s="79"/>
      <c r="B6" s="84" t="s">
        <v>62</v>
      </c>
      <c r="C6" s="99" t="s">
        <v>70</v>
      </c>
      <c r="D6" s="100"/>
      <c r="E6" s="101"/>
    </row>
    <row r="7" spans="1:5" s="77" customFormat="1" ht="12.75" customHeight="1">
      <c r="A7" s="79"/>
      <c r="B7" s="82"/>
      <c r="C7" s="102"/>
      <c r="D7" s="103"/>
      <c r="E7" s="104"/>
    </row>
    <row r="8" spans="1:5" s="77" customFormat="1" ht="12.75" customHeight="1">
      <c r="A8" s="79"/>
      <c r="B8" s="83" t="s">
        <v>69</v>
      </c>
      <c r="C8" s="96" t="s">
        <v>61</v>
      </c>
      <c r="D8" s="97"/>
      <c r="E8" s="98"/>
    </row>
    <row r="9" spans="1:5" s="77" customFormat="1" ht="12.75" customHeight="1">
      <c r="A9" s="79"/>
      <c r="B9" s="82">
        <v>2.1</v>
      </c>
      <c r="C9" s="96" t="s">
        <v>67</v>
      </c>
      <c r="D9" s="97"/>
      <c r="E9" s="98"/>
    </row>
    <row r="10" spans="1:5" s="77" customFormat="1" ht="42" customHeight="1">
      <c r="A10" s="79"/>
      <c r="B10" s="82">
        <v>2.2</v>
      </c>
      <c r="C10" s="96" t="s">
        <v>68</v>
      </c>
      <c r="D10" s="97"/>
      <c r="E10" s="98"/>
    </row>
    <row r="11" spans="1:5" s="77" customFormat="1" ht="28.5" customHeight="1">
      <c r="A11" s="79"/>
      <c r="B11" s="82">
        <v>2.3</v>
      </c>
      <c r="C11" s="96" t="s">
        <v>65</v>
      </c>
      <c r="D11" s="97"/>
      <c r="E11" s="98"/>
    </row>
    <row r="12" spans="1:5" s="77" customFormat="1" ht="12.75" customHeight="1">
      <c r="A12" s="79"/>
      <c r="B12" s="82">
        <v>2.4</v>
      </c>
      <c r="C12" s="96" t="s">
        <v>64</v>
      </c>
      <c r="D12" s="97"/>
      <c r="E12" s="98"/>
    </row>
    <row r="13" spans="1:5" s="77" customFormat="1" ht="48.75" customHeight="1">
      <c r="A13" s="79"/>
      <c r="B13" s="82">
        <v>2.5</v>
      </c>
      <c r="C13" s="96" t="s">
        <v>63</v>
      </c>
      <c r="D13" s="97"/>
      <c r="E13" s="98"/>
    </row>
    <row r="14" spans="1:5" s="77" customFormat="1" ht="70.5" customHeight="1">
      <c r="A14" s="79"/>
      <c r="B14" s="82">
        <v>2.6</v>
      </c>
      <c r="C14" s="96" t="s">
        <v>72</v>
      </c>
      <c r="D14" s="97"/>
      <c r="E14" s="98"/>
    </row>
    <row r="15" s="77" customFormat="1" ht="12.75">
      <c r="A15" s="79"/>
    </row>
    <row r="16" spans="1:5" s="77" customFormat="1" ht="12.75" customHeight="1">
      <c r="A16" s="79"/>
      <c r="B16" s="81"/>
      <c r="C16" s="81"/>
      <c r="D16" s="81"/>
      <c r="E16" s="81"/>
    </row>
    <row r="17" s="77" customFormat="1" ht="12.75">
      <c r="A17" s="79"/>
    </row>
    <row r="18" spans="1:5" s="77" customFormat="1" ht="12.75" customHeight="1">
      <c r="A18" s="79"/>
      <c r="B18" s="81"/>
      <c r="C18" s="81"/>
      <c r="D18" s="81"/>
      <c r="E18" s="81"/>
    </row>
    <row r="19" s="77" customFormat="1" ht="12.75">
      <c r="A19" s="79"/>
    </row>
    <row r="20" spans="2:5" ht="12.75">
      <c r="B20" s="58" t="s">
        <v>48</v>
      </c>
      <c r="C20" s="57"/>
      <c r="D20" s="86" t="s">
        <v>49</v>
      </c>
      <c r="E20" s="85" t="s">
        <v>50</v>
      </c>
    </row>
  </sheetData>
  <sheetProtection password="C6E4" sheet="1" objects="1" scenarios="1" selectLockedCells="1" selectUnlockedCells="1"/>
  <mergeCells count="11">
    <mergeCell ref="C12:E12"/>
    <mergeCell ref="B1:E2"/>
    <mergeCell ref="B3:E4"/>
    <mergeCell ref="C13:E13"/>
    <mergeCell ref="C14:E14"/>
    <mergeCell ref="C6:E6"/>
    <mergeCell ref="C7:E7"/>
    <mergeCell ref="C8:E8"/>
    <mergeCell ref="C9:E9"/>
    <mergeCell ref="C10:E10"/>
    <mergeCell ref="C11:E11"/>
  </mergeCells>
  <hyperlinks>
    <hyperlink ref="E20" r:id="rId1" tooltip="Visit GEMS" display="www.minesurveying.com.au"/>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6"/>
  <dimension ref="A1:V118"/>
  <sheetViews>
    <sheetView zoomScale="75" zoomScaleNormal="75" zoomScalePageLayoutView="0" workbookViewId="0" topLeftCell="C1">
      <pane ySplit="2430" topLeftCell="A1" activePane="bottomLeft" state="split"/>
      <selection pane="topLeft" activeCell="B1" sqref="A1:B16384"/>
      <selection pane="bottomLeft" activeCell="M117" sqref="M117"/>
    </sheetView>
  </sheetViews>
  <sheetFormatPr defaultColWidth="9.140625" defaultRowHeight="12.75"/>
  <cols>
    <col min="1" max="1" width="9.140625" style="1" hidden="1" customWidth="1"/>
    <col min="2" max="2" width="11.8515625" style="1" hidden="1" customWidth="1"/>
    <col min="3" max="3" width="12.7109375" style="1" customWidth="1"/>
    <col min="4" max="4" width="9.421875" style="1" customWidth="1"/>
    <col min="5" max="5" width="12.00390625" style="1" customWidth="1"/>
    <col min="6" max="6" width="12.28125" style="1" customWidth="1"/>
    <col min="7" max="7" width="11.8515625" style="1" customWidth="1"/>
    <col min="8" max="8" width="12.7109375" style="1" customWidth="1"/>
    <col min="9" max="9" width="12.140625" style="1" customWidth="1"/>
    <col min="10" max="10" width="10.28125" style="1" customWidth="1"/>
    <col min="11" max="11" width="13.28125" style="1" bestFit="1" customWidth="1"/>
    <col min="12" max="14" width="13.28125" style="1" customWidth="1"/>
    <col min="15" max="15" width="9.57421875" style="1" bestFit="1" customWidth="1"/>
    <col min="16" max="17" width="9.140625" style="1" customWidth="1"/>
    <col min="18" max="18" width="11.7109375" style="1" customWidth="1"/>
    <col min="19" max="19" width="9.140625" style="1" customWidth="1"/>
    <col min="20" max="20" width="10.421875" style="1" customWidth="1"/>
    <col min="21" max="21" width="9.140625" style="1" customWidth="1"/>
    <col min="22" max="22" width="10.7109375" style="1" customWidth="1"/>
    <col min="23" max="16384" width="9.140625" style="1" customWidth="1"/>
  </cols>
  <sheetData>
    <row r="1" spans="3:22" s="5" customFormat="1" ht="15.75">
      <c r="C1" s="3" t="s">
        <v>24</v>
      </c>
      <c r="D1" s="3"/>
      <c r="E1" s="4"/>
      <c r="F1" s="4"/>
      <c r="S1" s="6"/>
      <c r="T1" s="6"/>
      <c r="U1" s="6"/>
      <c r="V1" s="7"/>
    </row>
    <row r="2" spans="3:22" s="5" customFormat="1" ht="15.75">
      <c r="C2" s="8" t="s">
        <v>25</v>
      </c>
      <c r="D2" s="8"/>
      <c r="S2" s="6"/>
      <c r="T2" s="6"/>
      <c r="U2" s="6"/>
      <c r="V2" s="7"/>
    </row>
    <row r="3" spans="19:22" s="9" customFormat="1" ht="11.25">
      <c r="S3" s="10"/>
      <c r="T3" s="10"/>
      <c r="U3" s="10"/>
      <c r="V3" s="11"/>
    </row>
    <row r="4" spans="19:22" s="9" customFormat="1" ht="11.25">
      <c r="S4" s="10"/>
      <c r="T4" s="10"/>
      <c r="U4" s="10"/>
      <c r="V4" s="11"/>
    </row>
    <row r="5" spans="3:22" s="8" customFormat="1" ht="15.75">
      <c r="C5" s="8" t="s">
        <v>30</v>
      </c>
      <c r="G5" s="8" t="s">
        <v>31</v>
      </c>
      <c r="H5" s="21">
        <v>36526</v>
      </c>
      <c r="J5" s="26"/>
      <c r="S5" s="12"/>
      <c r="T5" s="12"/>
      <c r="U5" s="12"/>
      <c r="V5" s="13"/>
    </row>
    <row r="6" spans="19:22" s="9" customFormat="1" ht="12" thickBot="1">
      <c r="S6" s="10"/>
      <c r="T6" s="10"/>
      <c r="U6" s="10"/>
      <c r="V6" s="11"/>
    </row>
    <row r="7" spans="2:22" ht="13.5" thickBot="1">
      <c r="B7" s="113" t="s">
        <v>57</v>
      </c>
      <c r="C7" s="105" t="s">
        <v>0</v>
      </c>
      <c r="D7" s="105" t="s">
        <v>6</v>
      </c>
      <c r="E7" s="107" t="s">
        <v>1</v>
      </c>
      <c r="F7" s="108"/>
      <c r="G7" s="109"/>
      <c r="H7" s="110" t="s">
        <v>5</v>
      </c>
      <c r="I7" s="111"/>
      <c r="J7" s="112"/>
      <c r="K7" s="18"/>
      <c r="L7" s="29" t="s">
        <v>10</v>
      </c>
      <c r="M7" s="31"/>
      <c r="N7" s="31"/>
      <c r="O7" s="31"/>
      <c r="P7" s="30"/>
      <c r="Q7" s="34" t="s">
        <v>15</v>
      </c>
      <c r="R7" s="34"/>
      <c r="S7" s="37"/>
      <c r="T7" s="37"/>
      <c r="U7" s="37"/>
      <c r="V7" s="38"/>
    </row>
    <row r="8" spans="2:22" ht="13.5" thickBot="1">
      <c r="B8" s="114"/>
      <c r="C8" s="106"/>
      <c r="D8" s="106"/>
      <c r="E8" s="16" t="s">
        <v>2</v>
      </c>
      <c r="F8" s="16" t="s">
        <v>3</v>
      </c>
      <c r="G8" s="16" t="s">
        <v>4</v>
      </c>
      <c r="H8" s="15" t="s">
        <v>2</v>
      </c>
      <c r="I8" s="15" t="s">
        <v>3</v>
      </c>
      <c r="J8" s="15" t="s">
        <v>4</v>
      </c>
      <c r="K8" s="20" t="s">
        <v>7</v>
      </c>
      <c r="L8" s="40" t="s">
        <v>16</v>
      </c>
      <c r="M8" s="40" t="s">
        <v>17</v>
      </c>
      <c r="N8" s="40" t="s">
        <v>18</v>
      </c>
      <c r="O8" s="19" t="s">
        <v>8</v>
      </c>
      <c r="P8" s="39" t="s">
        <v>9</v>
      </c>
      <c r="Q8" s="33" t="s">
        <v>11</v>
      </c>
      <c r="R8" s="36" t="s">
        <v>13</v>
      </c>
      <c r="S8" s="32" t="s">
        <v>12</v>
      </c>
      <c r="T8" s="35" t="s">
        <v>13</v>
      </c>
      <c r="U8" s="32" t="s">
        <v>14</v>
      </c>
      <c r="V8" s="35" t="s">
        <v>13</v>
      </c>
    </row>
    <row r="9" ht="13.5" customHeight="1" hidden="1" thickTop="1">
      <c r="C9" s="76"/>
    </row>
    <row r="10" ht="13.5" customHeight="1" hidden="1" thickTop="1">
      <c r="C10" s="76"/>
    </row>
    <row r="11" ht="13.5" customHeight="1" hidden="1" thickTop="1">
      <c r="C11" s="76"/>
    </row>
    <row r="12" ht="13.5" customHeight="1" hidden="1" thickTop="1">
      <c r="C12" s="76"/>
    </row>
    <row r="13" ht="13.5" customHeight="1" hidden="1" thickTop="1">
      <c r="C13" s="76"/>
    </row>
    <row r="14" ht="13.5" customHeight="1" hidden="1" thickTop="1">
      <c r="C14" s="76"/>
    </row>
    <row r="15" ht="13.5" customHeight="1" hidden="1" thickTop="1">
      <c r="C15" s="76"/>
    </row>
    <row r="16" ht="13.5" customHeight="1" hidden="1" thickTop="1">
      <c r="C16" s="76"/>
    </row>
    <row r="17" ht="13.5" customHeight="1" hidden="1" thickTop="1">
      <c r="C17" s="76"/>
    </row>
    <row r="18" ht="13.5" customHeight="1" hidden="1" thickTop="1">
      <c r="C18" s="76"/>
    </row>
    <row r="19" ht="13.5" customHeight="1" hidden="1" thickTop="1">
      <c r="C19" s="76"/>
    </row>
    <row r="20" ht="13.5" customHeight="1" hidden="1" thickTop="1">
      <c r="C20" s="76"/>
    </row>
    <row r="21" ht="13.5" customHeight="1" hidden="1" thickTop="1">
      <c r="C21" s="76"/>
    </row>
    <row r="22" ht="13.5" customHeight="1" hidden="1" thickTop="1">
      <c r="C22" s="76"/>
    </row>
    <row r="23" ht="13.5" customHeight="1" hidden="1" thickTop="1">
      <c r="C23" s="76"/>
    </row>
    <row r="24" ht="13.5" customHeight="1" hidden="1" thickTop="1">
      <c r="C24" s="76"/>
    </row>
    <row r="25" ht="13.5" customHeight="1" hidden="1" thickTop="1">
      <c r="C25" s="76"/>
    </row>
    <row r="26" ht="13.5" customHeight="1" hidden="1" thickTop="1">
      <c r="C26" s="76"/>
    </row>
    <row r="27" ht="13.5" customHeight="1" hidden="1" thickTop="1">
      <c r="C27" s="76"/>
    </row>
    <row r="28" ht="13.5" customHeight="1" hidden="1" thickTop="1">
      <c r="C28" s="76"/>
    </row>
    <row r="29" ht="13.5" customHeight="1" hidden="1" thickTop="1">
      <c r="C29" s="76"/>
    </row>
    <row r="30" ht="13.5" customHeight="1" hidden="1" thickTop="1">
      <c r="C30" s="76"/>
    </row>
    <row r="31" ht="13.5" customHeight="1" hidden="1" thickTop="1">
      <c r="C31" s="76"/>
    </row>
    <row r="32" ht="13.5" customHeight="1" hidden="1" thickTop="1">
      <c r="C32" s="76"/>
    </row>
    <row r="33" ht="13.5" customHeight="1" hidden="1" thickTop="1">
      <c r="C33" s="76"/>
    </row>
    <row r="34" ht="13.5" customHeight="1" hidden="1" thickTop="1">
      <c r="C34" s="76"/>
    </row>
    <row r="35" ht="13.5" customHeight="1" hidden="1" thickTop="1">
      <c r="C35" s="76"/>
    </row>
    <row r="36" ht="13.5" customHeight="1" hidden="1" thickTop="1">
      <c r="C36" s="76"/>
    </row>
    <row r="37" ht="13.5" customHeight="1" hidden="1" thickTop="1">
      <c r="C37" s="76"/>
    </row>
    <row r="38" ht="13.5" customHeight="1" hidden="1" thickTop="1">
      <c r="C38" s="76"/>
    </row>
    <row r="39" ht="13.5" customHeight="1" hidden="1" thickTop="1">
      <c r="C39" s="76"/>
    </row>
    <row r="40" ht="13.5" customHeight="1" hidden="1" thickTop="1">
      <c r="C40" s="76"/>
    </row>
    <row r="41" ht="13.5" customHeight="1" hidden="1" thickTop="1">
      <c r="C41" s="76"/>
    </row>
    <row r="42" ht="13.5" customHeight="1" hidden="1" thickTop="1">
      <c r="C42" s="76"/>
    </row>
    <row r="43" ht="13.5" customHeight="1" hidden="1" thickTop="1">
      <c r="C43" s="76"/>
    </row>
    <row r="44" ht="13.5" customHeight="1" hidden="1" thickTop="1">
      <c r="C44" s="76"/>
    </row>
    <row r="45" ht="13.5" customHeight="1" hidden="1" thickTop="1">
      <c r="C45" s="76"/>
    </row>
    <row r="46" ht="13.5" customHeight="1" hidden="1" thickTop="1">
      <c r="C46" s="76"/>
    </row>
    <row r="47" ht="13.5" customHeight="1" hidden="1" thickTop="1">
      <c r="C47" s="76"/>
    </row>
    <row r="48" ht="13.5" customHeight="1" hidden="1" thickTop="1">
      <c r="C48" s="76"/>
    </row>
    <row r="49" ht="13.5" customHeight="1" hidden="1" thickTop="1">
      <c r="C49" s="76"/>
    </row>
    <row r="50" ht="13.5" customHeight="1" hidden="1" thickTop="1">
      <c r="C50" s="76"/>
    </row>
    <row r="51" ht="13.5" customHeight="1" hidden="1" thickTop="1">
      <c r="C51" s="76"/>
    </row>
    <row r="52" ht="13.5" customHeight="1" hidden="1" thickTop="1">
      <c r="C52" s="76"/>
    </row>
    <row r="53" ht="13.5" customHeight="1" hidden="1" thickTop="1">
      <c r="C53" s="76"/>
    </row>
    <row r="54" ht="13.5" customHeight="1" hidden="1" thickTop="1">
      <c r="C54" s="76"/>
    </row>
    <row r="55" ht="13.5" customHeight="1" hidden="1" thickTop="1">
      <c r="C55" s="76"/>
    </row>
    <row r="56" ht="13.5" customHeight="1" hidden="1" thickTop="1">
      <c r="C56" s="76"/>
    </row>
    <row r="57" ht="13.5" customHeight="1" hidden="1" thickTop="1">
      <c r="C57" s="76"/>
    </row>
    <row r="58" ht="13.5" customHeight="1" hidden="1" thickTop="1">
      <c r="C58" s="76"/>
    </row>
    <row r="59" ht="13.5" customHeight="1" hidden="1" thickTop="1">
      <c r="C59" s="76"/>
    </row>
    <row r="60" ht="13.5" customHeight="1" hidden="1" thickTop="1">
      <c r="C60" s="76"/>
    </row>
    <row r="61" ht="13.5" customHeight="1" hidden="1" thickTop="1">
      <c r="C61" s="76"/>
    </row>
    <row r="62" ht="13.5" customHeight="1" hidden="1" thickTop="1">
      <c r="C62" s="76"/>
    </row>
    <row r="63" ht="13.5" customHeight="1" hidden="1" thickTop="1">
      <c r="C63" s="76"/>
    </row>
    <row r="64" ht="13.5" customHeight="1" hidden="1" thickTop="1">
      <c r="C64" s="76"/>
    </row>
    <row r="65" ht="13.5" customHeight="1" hidden="1" thickTop="1">
      <c r="C65" s="76"/>
    </row>
    <row r="66" ht="13.5" customHeight="1" hidden="1" thickTop="1">
      <c r="C66" s="76"/>
    </row>
    <row r="67" ht="13.5" customHeight="1" hidden="1" thickTop="1">
      <c r="C67" s="76"/>
    </row>
    <row r="68" ht="13.5" customHeight="1" hidden="1" thickTop="1">
      <c r="C68" s="76"/>
    </row>
    <row r="69" ht="13.5" customHeight="1" hidden="1" thickTop="1">
      <c r="C69" s="76"/>
    </row>
    <row r="70" ht="13.5" customHeight="1" hidden="1" thickTop="1">
      <c r="C70" s="76"/>
    </row>
    <row r="71" ht="13.5" customHeight="1" hidden="1" thickTop="1">
      <c r="C71" s="76"/>
    </row>
    <row r="72" ht="13.5" customHeight="1" hidden="1" thickTop="1">
      <c r="C72" s="76"/>
    </row>
    <row r="73" ht="13.5" customHeight="1" hidden="1" thickTop="1">
      <c r="C73" s="76"/>
    </row>
    <row r="74" ht="13.5" customHeight="1" hidden="1" thickTop="1">
      <c r="C74" s="76"/>
    </row>
    <row r="75" ht="13.5" customHeight="1" hidden="1" thickTop="1">
      <c r="C75" s="76"/>
    </row>
    <row r="76" ht="13.5" customHeight="1" hidden="1" thickTop="1">
      <c r="C76" s="76"/>
    </row>
    <row r="77" ht="13.5" customHeight="1" hidden="1" thickTop="1">
      <c r="C77" s="76"/>
    </row>
    <row r="78" ht="13.5" customHeight="1" hidden="1" thickTop="1">
      <c r="C78" s="76"/>
    </row>
    <row r="79" ht="13.5" customHeight="1" hidden="1" thickTop="1">
      <c r="C79" s="76"/>
    </row>
    <row r="80" ht="13.5" customHeight="1" hidden="1" thickTop="1">
      <c r="C80" s="76"/>
    </row>
    <row r="81" ht="13.5" customHeight="1" hidden="1" thickTop="1">
      <c r="C81" s="76"/>
    </row>
    <row r="82" ht="13.5" customHeight="1" hidden="1" thickTop="1">
      <c r="C82" s="76"/>
    </row>
    <row r="83" ht="13.5" customHeight="1" hidden="1" thickTop="1">
      <c r="C83" s="76"/>
    </row>
    <row r="84" ht="13.5" customHeight="1" hidden="1" thickTop="1">
      <c r="C84" s="76"/>
    </row>
    <row r="85" ht="13.5" customHeight="1" hidden="1" thickTop="1">
      <c r="C85" s="76"/>
    </row>
    <row r="86" ht="13.5" customHeight="1" hidden="1" thickTop="1">
      <c r="C86" s="76"/>
    </row>
    <row r="87" ht="13.5" customHeight="1" hidden="1" thickTop="1">
      <c r="C87" s="76"/>
    </row>
    <row r="88" ht="13.5" customHeight="1" hidden="1" thickTop="1">
      <c r="C88" s="76"/>
    </row>
    <row r="89" ht="13.5" customHeight="1" hidden="1" thickTop="1">
      <c r="C89" s="76"/>
    </row>
    <row r="90" ht="13.5" customHeight="1" hidden="1" thickTop="1">
      <c r="C90" s="76"/>
    </row>
    <row r="91" ht="13.5" customHeight="1" hidden="1" thickTop="1">
      <c r="C91" s="76"/>
    </row>
    <row r="92" ht="13.5" customHeight="1" hidden="1" thickTop="1">
      <c r="C92" s="76"/>
    </row>
    <row r="93" ht="13.5" customHeight="1" hidden="1" thickTop="1">
      <c r="C93" s="76"/>
    </row>
    <row r="94" ht="13.5" customHeight="1" hidden="1" thickTop="1">
      <c r="C94" s="76"/>
    </row>
    <row r="95" ht="13.5" customHeight="1" hidden="1" thickTop="1">
      <c r="C95" s="76"/>
    </row>
    <row r="96" ht="13.5" customHeight="1" hidden="1" thickTop="1">
      <c r="C96" s="76"/>
    </row>
    <row r="97" ht="13.5" customHeight="1" hidden="1" thickTop="1">
      <c r="C97" s="76"/>
    </row>
    <row r="98" ht="13.5" customHeight="1" hidden="1" thickTop="1">
      <c r="C98" s="76"/>
    </row>
    <row r="99" ht="13.5" customHeight="1" hidden="1" thickTop="1">
      <c r="C99" s="76"/>
    </row>
    <row r="100" ht="13.5" customHeight="1" hidden="1" thickTop="1">
      <c r="C100" s="76"/>
    </row>
    <row r="101" ht="13.5" customHeight="1" hidden="1" thickTop="1">
      <c r="C101" s="76"/>
    </row>
    <row r="102" ht="13.5" customHeight="1" hidden="1" thickTop="1">
      <c r="C102" s="76"/>
    </row>
    <row r="103" ht="13.5" customHeight="1" hidden="1" thickTop="1">
      <c r="C103" s="76"/>
    </row>
    <row r="104" ht="13.5" customHeight="1" hidden="1" thickTop="1">
      <c r="C104" s="76"/>
    </row>
    <row r="105" ht="13.5" customHeight="1" hidden="1" thickTop="1">
      <c r="C105" s="76"/>
    </row>
    <row r="106" ht="13.5" customHeight="1" hidden="1" thickTop="1">
      <c r="C106" s="76"/>
    </row>
    <row r="107" ht="13.5" customHeight="1" hidden="1" thickTop="1">
      <c r="C107" s="76"/>
    </row>
    <row r="108" ht="13.5" customHeight="1" hidden="1" thickTop="1">
      <c r="C108" s="76"/>
    </row>
    <row r="109" ht="13.5" customHeight="1" hidden="1" thickTop="1">
      <c r="C109" s="76"/>
    </row>
    <row r="110" ht="13.5" customHeight="1" hidden="1" thickTop="1">
      <c r="C110" s="76"/>
    </row>
    <row r="111" ht="13.5" customHeight="1" hidden="1" thickTop="1">
      <c r="C111" s="76"/>
    </row>
    <row r="112" ht="13.5" customHeight="1" hidden="1" thickTop="1">
      <c r="C112" s="76"/>
    </row>
    <row r="113" ht="13.5" customHeight="1" hidden="1" thickTop="1">
      <c r="C113" s="76"/>
    </row>
    <row r="114" ht="13.5" customHeight="1" hidden="1" thickTop="1">
      <c r="C114" s="76"/>
    </row>
    <row r="115" ht="13.5" customHeight="1" hidden="1" thickTop="1">
      <c r="C115" s="76"/>
    </row>
    <row r="116" spans="2:14" ht="13.5" thickTop="1">
      <c r="B116" s="68"/>
      <c r="C116" s="73"/>
      <c r="D116" s="17"/>
      <c r="E116" s="24">
        <v>0</v>
      </c>
      <c r="F116" s="24">
        <v>0</v>
      </c>
      <c r="G116" s="24">
        <v>0</v>
      </c>
      <c r="H116" s="14"/>
      <c r="I116" s="14"/>
      <c r="J116" s="14"/>
      <c r="K116" s="19"/>
      <c r="L116" s="2"/>
      <c r="M116" s="2"/>
      <c r="N116" s="2"/>
    </row>
    <row r="117" spans="1:22" ht="12.75">
      <c r="A117" s="22"/>
      <c r="B117" s="71"/>
      <c r="C117" s="72"/>
      <c r="D117" s="23">
        <f>(C117+B117)-($C$117+$B$117)</f>
        <v>0</v>
      </c>
      <c r="E117" s="74"/>
      <c r="F117" s="74"/>
      <c r="G117" s="74"/>
      <c r="H117" s="75">
        <f>E117-E116</f>
        <v>0</v>
      </c>
      <c r="I117" s="75">
        <f>F117-F116</f>
        <v>0</v>
      </c>
      <c r="J117" s="75">
        <f>G117-G116</f>
        <v>0</v>
      </c>
      <c r="K117" s="25">
        <f>SQRT((($E$117-E117)^2)+(($F$117-F117)^2)+(($G$117-G117)^2))</f>
        <v>0</v>
      </c>
      <c r="L117" s="25">
        <f>E117-E$117</f>
        <v>0</v>
      </c>
      <c r="M117" s="25">
        <f>F117-F$117</f>
        <v>0</v>
      </c>
      <c r="N117" s="25">
        <f>G117-G$117</f>
        <v>0</v>
      </c>
      <c r="O117" s="27" t="str">
        <f>IF(D117&gt;=2,($K117-$K116)*1000,"-")</f>
        <v>-</v>
      </c>
      <c r="P117" s="27" t="str">
        <f>IF(D117&gt;=4,($K117-$K114)*1000,"-")</f>
        <v>-</v>
      </c>
      <c r="Q117" s="27" t="str">
        <f>IF(D117&gt;=7,($K117-$K111)/($D117-$D111)*1000,"-")</f>
        <v>-</v>
      </c>
      <c r="R117" s="28" t="str">
        <f>IF(D117&gt;=7,(AVERAGE(Q111:Q117)),"-")</f>
        <v>-</v>
      </c>
      <c r="S117" s="27" t="str">
        <f>IF(D117&gt;=30,($K117-$K89)/($D117-$D89)*1000,"-")</f>
        <v>-</v>
      </c>
      <c r="T117" s="28" t="str">
        <f>IF(D117&gt;=30,(AVERAGE(S89:S117)),"-")</f>
        <v>-</v>
      </c>
      <c r="U117" s="27" t="str">
        <f>IF(D117&gt;=90,($K117-$K29)/($D117-$D29)*1000,"-")</f>
        <v>-</v>
      </c>
      <c r="V117" s="28" t="str">
        <f>IF(D117&gt;=90,(AVERAGE(S29:S117)),"-")</f>
        <v>-</v>
      </c>
    </row>
    <row r="118" spans="1:22" ht="12.75">
      <c r="A118" s="22"/>
      <c r="B118" s="71"/>
      <c r="C118" s="72"/>
      <c r="D118" s="23">
        <f>(C118+B118)-($C$117+$B$117)</f>
        <v>0</v>
      </c>
      <c r="E118" s="74"/>
      <c r="F118" s="74"/>
      <c r="G118" s="74"/>
      <c r="H118" s="75">
        <f>E118-E117</f>
        <v>0</v>
      </c>
      <c r="I118" s="75">
        <f>F118-F117</f>
        <v>0</v>
      </c>
      <c r="J118" s="75">
        <f>G118-G117</f>
        <v>0</v>
      </c>
      <c r="K118" s="25">
        <f>SQRT((($E$117-E118)^2)+(($F$117-F118)^2)+(($G$117-G118)^2))</f>
        <v>0</v>
      </c>
      <c r="L118" s="25">
        <f>E118-E$117</f>
        <v>0</v>
      </c>
      <c r="M118" s="25">
        <f>F118-F$117</f>
        <v>0</v>
      </c>
      <c r="N118" s="25">
        <f>G118-G$117</f>
        <v>0</v>
      </c>
      <c r="O118" s="27" t="str">
        <f>IF(D118&gt;=2,($K118-$K117)*1000,"-")</f>
        <v>-</v>
      </c>
      <c r="P118" s="27" t="str">
        <f>IF(D118&gt;=4,($K118-$K115)*1000,"-")</f>
        <v>-</v>
      </c>
      <c r="Q118" s="27" t="str">
        <f>IF(D118&gt;=7,($K118-$K112)/($D118-$D112)*1000,"-")</f>
        <v>-</v>
      </c>
      <c r="R118" s="28" t="str">
        <f>IF(D118&gt;=7,(AVERAGE(Q112:Q118)),"-")</f>
        <v>-</v>
      </c>
      <c r="S118" s="27" t="str">
        <f>IF(D118&gt;=30,($K118-$K90)/($D118-$D90)*1000,"-")</f>
        <v>-</v>
      </c>
      <c r="T118" s="28" t="str">
        <f>IF(D118&gt;=30,(AVERAGE(S90:S118)),"-")</f>
        <v>-</v>
      </c>
      <c r="U118" s="27" t="str">
        <f>IF(D118&gt;=90,($K118-$K30)/($D118-$D30)*1000,"-")</f>
        <v>-</v>
      </c>
      <c r="V118" s="28" t="str">
        <f>IF(D118&gt;=90,(AVERAGE(S30:S118)),"-")</f>
        <v>-</v>
      </c>
    </row>
  </sheetData>
  <sheetProtection/>
  <mergeCells count="5">
    <mergeCell ref="C7:C8"/>
    <mergeCell ref="D7:D8"/>
    <mergeCell ref="E7:G7"/>
    <mergeCell ref="H7:J7"/>
    <mergeCell ref="B7:B8"/>
  </mergeCells>
  <conditionalFormatting sqref="P117:P118">
    <cfRule type="cellIs" priority="19" dxfId="1" operator="equal" stopIfTrue="1">
      <formula>"-"</formula>
    </cfRule>
    <cfRule type="cellIs" priority="20" dxfId="4" operator="greaterThanOrEqual" stopIfTrue="1">
      <formula>20</formula>
    </cfRule>
  </conditionalFormatting>
  <conditionalFormatting sqref="S117:S118 Q117:Q118 U117:U118">
    <cfRule type="cellIs" priority="23" dxfId="1" operator="equal" stopIfTrue="1">
      <formula>"-"</formula>
    </cfRule>
    <cfRule type="cellIs" priority="24" dxfId="0" operator="greaterThan" stopIfTrue="1">
      <formula>3</formula>
    </cfRule>
  </conditionalFormatting>
  <conditionalFormatting sqref="O117:O118">
    <cfRule type="cellIs" priority="25" dxfId="1" operator="equal" stopIfTrue="1">
      <formula>"-"</formula>
    </cfRule>
    <cfRule type="cellIs" priority="26" dxfId="2" operator="greaterThanOrEqual" stopIfTrue="1">
      <formula>10</formula>
    </cfRule>
  </conditionalFormatting>
  <conditionalFormatting sqref="P117:P118">
    <cfRule type="cellIs" priority="17" dxfId="1" operator="equal" stopIfTrue="1">
      <formula>"-"</formula>
    </cfRule>
    <cfRule type="cellIs" priority="18" dxfId="4" operator="greaterThanOrEqual" stopIfTrue="1">
      <formula>20</formula>
    </cfRule>
  </conditionalFormatting>
  <conditionalFormatting sqref="O117:O118">
    <cfRule type="cellIs" priority="15" dxfId="1" operator="equal" stopIfTrue="1">
      <formula>"-"</formula>
    </cfRule>
    <cfRule type="cellIs" priority="16" dxfId="2" operator="greaterThanOrEqual" stopIfTrue="1">
      <formula>5</formula>
    </cfRule>
  </conditionalFormatting>
  <conditionalFormatting sqref="U117:U118 S117:S118 Q117:Q118">
    <cfRule type="cellIs" priority="13" dxfId="1" operator="equal" stopIfTrue="1">
      <formula>"-"</formula>
    </cfRule>
    <cfRule type="cellIs" priority="14" dxfId="0" operator="greaterThan" stopIfTrue="1">
      <formula>3</formula>
    </cfRule>
  </conditionalFormatting>
  <conditionalFormatting sqref="P117:P118">
    <cfRule type="cellIs" priority="11" dxfId="1" operator="equal" stopIfTrue="1">
      <formula>"-"</formula>
    </cfRule>
    <cfRule type="cellIs" priority="12" dxfId="4" operator="greaterThanOrEqual" stopIfTrue="1">
      <formula>20</formula>
    </cfRule>
  </conditionalFormatting>
  <conditionalFormatting sqref="U117:U118 S117:S118 Q117:Q118">
    <cfRule type="cellIs" priority="9" dxfId="1" operator="equal" stopIfTrue="1">
      <formula>"-"</formula>
    </cfRule>
    <cfRule type="cellIs" priority="10" dxfId="0" operator="greaterThan" stopIfTrue="1">
      <formula>3</formula>
    </cfRule>
  </conditionalFormatting>
  <conditionalFormatting sqref="O117:O118">
    <cfRule type="cellIs" priority="7" dxfId="1" operator="equal" stopIfTrue="1">
      <formula>"-"</formula>
    </cfRule>
    <cfRule type="cellIs" priority="8" dxfId="2" operator="greaterThanOrEqual" stopIfTrue="1">
      <formula>10</formula>
    </cfRule>
  </conditionalFormatting>
  <conditionalFormatting sqref="P117:P118">
    <cfRule type="cellIs" priority="5" dxfId="1" operator="equal" stopIfTrue="1">
      <formula>"-"</formula>
    </cfRule>
    <cfRule type="cellIs" priority="6" dxfId="4" operator="greaterThanOrEqual" stopIfTrue="1">
      <formula>20</formula>
    </cfRule>
  </conditionalFormatting>
  <conditionalFormatting sqref="O117:O118">
    <cfRule type="cellIs" priority="3" dxfId="1" operator="equal" stopIfTrue="1">
      <formula>"-"</formula>
    </cfRule>
    <cfRule type="cellIs" priority="4" dxfId="2" operator="greaterThanOrEqual" stopIfTrue="1">
      <formula>5</formula>
    </cfRule>
  </conditionalFormatting>
  <conditionalFormatting sqref="U117:U118 S117:S118 Q117:Q118">
    <cfRule type="cellIs" priority="1" dxfId="1" operator="equal" stopIfTrue="1">
      <formula>"-"</formula>
    </cfRule>
    <cfRule type="cellIs" priority="2" dxfId="0" operator="greaterThan" stopIfTrue="1">
      <formula>3</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8"/>
  <dimension ref="A1:V137"/>
  <sheetViews>
    <sheetView zoomScale="75" zoomScaleNormal="75" zoomScalePageLayoutView="0" workbookViewId="0" topLeftCell="C1">
      <pane ySplit="2430" topLeftCell="A1" activePane="bottomLeft" state="split"/>
      <selection pane="topLeft" activeCell="B1" sqref="B1:B16384"/>
      <selection pane="bottomLeft" activeCell="L123" sqref="L123"/>
    </sheetView>
  </sheetViews>
  <sheetFormatPr defaultColWidth="9.140625" defaultRowHeight="12.75"/>
  <cols>
    <col min="1" max="1" width="9.140625" style="1" customWidth="1"/>
    <col min="2" max="2" width="11.8515625" style="1" customWidth="1"/>
    <col min="3" max="3" width="12.7109375" style="1" customWidth="1"/>
    <col min="4" max="4" width="9.421875" style="1" customWidth="1"/>
    <col min="5" max="5" width="12.00390625" style="1" customWidth="1"/>
    <col min="6" max="6" width="12.28125" style="1" customWidth="1"/>
    <col min="7" max="7" width="11.8515625" style="1" customWidth="1"/>
    <col min="8" max="8" width="12.7109375" style="1" customWidth="1"/>
    <col min="9" max="9" width="12.140625" style="1" customWidth="1"/>
    <col min="10" max="10" width="10.28125" style="1" customWidth="1"/>
    <col min="11" max="11" width="13.28125" style="1" bestFit="1" customWidth="1"/>
    <col min="12" max="14" width="13.28125" style="1" customWidth="1"/>
    <col min="15" max="15" width="9.57421875" style="1" bestFit="1" customWidth="1"/>
    <col min="16" max="17" width="9.140625" style="1" customWidth="1"/>
    <col min="18" max="18" width="11.7109375" style="1" customWidth="1"/>
    <col min="19" max="19" width="9.140625" style="1" customWidth="1"/>
    <col min="20" max="20" width="10.421875" style="1" customWidth="1"/>
    <col min="21" max="21" width="9.140625" style="1" customWidth="1"/>
    <col min="22" max="22" width="10.7109375" style="1" customWidth="1"/>
    <col min="23" max="16384" width="9.140625" style="1" customWidth="1"/>
  </cols>
  <sheetData>
    <row r="1" spans="3:22" s="5" customFormat="1" ht="15.75">
      <c r="C1" s="3" t="s">
        <v>24</v>
      </c>
      <c r="D1" s="3"/>
      <c r="E1" s="4"/>
      <c r="F1" s="4"/>
      <c r="S1" s="6"/>
      <c r="T1" s="6"/>
      <c r="U1" s="6"/>
      <c r="V1" s="7"/>
    </row>
    <row r="2" spans="3:22" s="5" customFormat="1" ht="15.75">
      <c r="C2" s="8" t="s">
        <v>25</v>
      </c>
      <c r="D2" s="8"/>
      <c r="S2" s="6"/>
      <c r="T2" s="6"/>
      <c r="U2" s="6"/>
      <c r="V2" s="7"/>
    </row>
    <row r="3" spans="19:22" s="9" customFormat="1" ht="11.25">
      <c r="S3" s="10"/>
      <c r="T3" s="10"/>
      <c r="U3" s="10"/>
      <c r="V3" s="11"/>
    </row>
    <row r="4" spans="19:22" s="9" customFormat="1" ht="11.25">
      <c r="S4" s="10"/>
      <c r="T4" s="10"/>
      <c r="U4" s="10"/>
      <c r="V4" s="11"/>
    </row>
    <row r="5" spans="2:22" s="8" customFormat="1" ht="15.75">
      <c r="B5" s="21"/>
      <c r="C5" s="8" t="s">
        <v>36</v>
      </c>
      <c r="G5" s="8" t="s">
        <v>35</v>
      </c>
      <c r="H5" s="21">
        <v>39873</v>
      </c>
      <c r="J5" s="26"/>
      <c r="S5" s="12"/>
      <c r="T5" s="12"/>
      <c r="U5" s="12"/>
      <c r="V5" s="13"/>
    </row>
    <row r="6" spans="19:22" s="9" customFormat="1" ht="12" thickBot="1">
      <c r="S6" s="10"/>
      <c r="T6" s="10"/>
      <c r="U6" s="10"/>
      <c r="V6" s="11"/>
    </row>
    <row r="7" spans="2:22" ht="13.5" thickBot="1">
      <c r="B7" s="113" t="s">
        <v>57</v>
      </c>
      <c r="C7" s="105" t="s">
        <v>0</v>
      </c>
      <c r="D7" s="105" t="s">
        <v>6</v>
      </c>
      <c r="E7" s="107" t="s">
        <v>1</v>
      </c>
      <c r="F7" s="108"/>
      <c r="G7" s="109"/>
      <c r="H7" s="110" t="s">
        <v>5</v>
      </c>
      <c r="I7" s="111"/>
      <c r="J7" s="112"/>
      <c r="K7" s="18"/>
      <c r="L7" s="29" t="s">
        <v>10</v>
      </c>
      <c r="M7" s="31"/>
      <c r="N7" s="31"/>
      <c r="O7" s="31"/>
      <c r="P7" s="30"/>
      <c r="Q7" s="34" t="s">
        <v>15</v>
      </c>
      <c r="R7" s="34"/>
      <c r="S7" s="37"/>
      <c r="T7" s="37"/>
      <c r="U7" s="37"/>
      <c r="V7" s="38"/>
    </row>
    <row r="8" spans="2:22" ht="13.5" thickBot="1">
      <c r="B8" s="114"/>
      <c r="C8" s="106"/>
      <c r="D8" s="106"/>
      <c r="E8" s="16" t="s">
        <v>2</v>
      </c>
      <c r="F8" s="16" t="s">
        <v>3</v>
      </c>
      <c r="G8" s="16" t="s">
        <v>4</v>
      </c>
      <c r="H8" s="15" t="s">
        <v>2</v>
      </c>
      <c r="I8" s="15" t="s">
        <v>3</v>
      </c>
      <c r="J8" s="15" t="s">
        <v>4</v>
      </c>
      <c r="K8" s="20" t="s">
        <v>7</v>
      </c>
      <c r="L8" s="40" t="s">
        <v>16</v>
      </c>
      <c r="M8" s="40" t="s">
        <v>17</v>
      </c>
      <c r="N8" s="40" t="s">
        <v>18</v>
      </c>
      <c r="O8" s="19" t="s">
        <v>8</v>
      </c>
      <c r="P8" s="39" t="s">
        <v>9</v>
      </c>
      <c r="Q8" s="33" t="s">
        <v>11</v>
      </c>
      <c r="R8" s="36" t="s">
        <v>13</v>
      </c>
      <c r="S8" s="32" t="s">
        <v>12</v>
      </c>
      <c r="T8" s="35" t="s">
        <v>13</v>
      </c>
      <c r="U8" s="32" t="s">
        <v>14</v>
      </c>
      <c r="V8" s="35" t="s">
        <v>13</v>
      </c>
    </row>
    <row r="9" ht="13.5" hidden="1" thickTop="1"/>
    <row r="10" ht="13.5" hidden="1" thickTop="1"/>
    <row r="11" ht="13.5" hidden="1" thickTop="1"/>
    <row r="12" ht="13.5" hidden="1" thickTop="1"/>
    <row r="13" ht="13.5" hidden="1" thickTop="1"/>
    <row r="14" ht="13.5" hidden="1" thickTop="1"/>
    <row r="15" ht="13.5" hidden="1" thickTop="1"/>
    <row r="16" ht="13.5" hidden="1" thickTop="1"/>
    <row r="17" ht="13.5" hidden="1" thickTop="1"/>
    <row r="18" ht="13.5" hidden="1" thickTop="1"/>
    <row r="19" ht="13.5" hidden="1" thickTop="1"/>
    <row r="20" ht="13.5" hidden="1" thickTop="1"/>
    <row r="21" ht="13.5" hidden="1" thickTop="1"/>
    <row r="22" ht="13.5" hidden="1" thickTop="1"/>
    <row r="23" ht="13.5" hidden="1" thickTop="1"/>
    <row r="24" ht="13.5" hidden="1" thickTop="1"/>
    <row r="25" ht="13.5" hidden="1" thickTop="1"/>
    <row r="26" ht="13.5" hidden="1" thickTop="1"/>
    <row r="27" ht="13.5" hidden="1" thickTop="1"/>
    <row r="28" ht="13.5" hidden="1" thickTop="1"/>
    <row r="29" ht="13.5" hidden="1" thickTop="1"/>
    <row r="30" ht="13.5" hidden="1" thickTop="1"/>
    <row r="31" ht="13.5" hidden="1" thickTop="1"/>
    <row r="32" ht="13.5" hidden="1" thickTop="1"/>
    <row r="33" ht="13.5" hidden="1" thickTop="1"/>
    <row r="34" ht="13.5" hidden="1" thickTop="1"/>
    <row r="35" ht="13.5" hidden="1" thickTop="1"/>
    <row r="36" ht="13.5" hidden="1" thickTop="1"/>
    <row r="37" ht="13.5" hidden="1" thickTop="1"/>
    <row r="38" ht="13.5" hidden="1" thickTop="1"/>
    <row r="39" ht="13.5" hidden="1" thickTop="1"/>
    <row r="40" ht="13.5" hidden="1" thickTop="1"/>
    <row r="41" ht="13.5" hidden="1" thickTop="1"/>
    <row r="42" ht="13.5" hidden="1" thickTop="1"/>
    <row r="43" ht="13.5" hidden="1" thickTop="1"/>
    <row r="44" ht="13.5" hidden="1" thickTop="1"/>
    <row r="45" ht="13.5" hidden="1" thickTop="1"/>
    <row r="46" ht="13.5" hidden="1" thickTop="1"/>
    <row r="47" ht="13.5" hidden="1" thickTop="1"/>
    <row r="48" ht="13.5" hidden="1" thickTop="1"/>
    <row r="49" ht="13.5" hidden="1" thickTop="1"/>
    <row r="50" ht="13.5" hidden="1" thickTop="1"/>
    <row r="51" ht="13.5" hidden="1" thickTop="1"/>
    <row r="52" ht="13.5" hidden="1" thickTop="1"/>
    <row r="53" ht="13.5" hidden="1" thickTop="1"/>
    <row r="54" ht="13.5" hidden="1" thickTop="1"/>
    <row r="55" ht="13.5" hidden="1" thickTop="1"/>
    <row r="56" ht="13.5" hidden="1" thickTop="1"/>
    <row r="57" ht="13.5" hidden="1" thickTop="1"/>
    <row r="58" ht="13.5" hidden="1" thickTop="1"/>
    <row r="59" ht="13.5" hidden="1" thickTop="1"/>
    <row r="60" ht="13.5" hidden="1" thickTop="1"/>
    <row r="61" ht="13.5" hidden="1" thickTop="1"/>
    <row r="62" ht="13.5" hidden="1" thickTop="1"/>
    <row r="63" ht="13.5" hidden="1" thickTop="1"/>
    <row r="64" ht="13.5" hidden="1" thickTop="1"/>
    <row r="65" ht="13.5" hidden="1" thickTop="1"/>
    <row r="66" ht="13.5" hidden="1" thickTop="1"/>
    <row r="67" ht="13.5" hidden="1" thickTop="1"/>
    <row r="68" ht="13.5" hidden="1" thickTop="1"/>
    <row r="69" ht="13.5" hidden="1" thickTop="1"/>
    <row r="70" ht="13.5" hidden="1" thickTop="1"/>
    <row r="71" ht="13.5" hidden="1" thickTop="1"/>
    <row r="72" ht="13.5" hidden="1" thickTop="1"/>
    <row r="73" ht="13.5" hidden="1" thickTop="1"/>
    <row r="74" ht="13.5" hidden="1" thickTop="1"/>
    <row r="75" ht="13.5" hidden="1" thickTop="1"/>
    <row r="76" ht="13.5" hidden="1" thickTop="1"/>
    <row r="77" ht="13.5" hidden="1" thickTop="1"/>
    <row r="78" ht="13.5" hidden="1" thickTop="1"/>
    <row r="79" ht="13.5" hidden="1" thickTop="1"/>
    <row r="80" ht="13.5" hidden="1" thickTop="1"/>
    <row r="81" ht="13.5" hidden="1" thickTop="1"/>
    <row r="82" ht="13.5" hidden="1" thickTop="1"/>
    <row r="83" ht="13.5" hidden="1" thickTop="1"/>
    <row r="84" ht="13.5" hidden="1" thickTop="1"/>
    <row r="85" ht="13.5" hidden="1" thickTop="1"/>
    <row r="86" ht="13.5" hidden="1" thickTop="1"/>
    <row r="87" ht="13.5" hidden="1" thickTop="1"/>
    <row r="88" ht="13.5" hidden="1" thickTop="1"/>
    <row r="89" ht="13.5" hidden="1" thickTop="1"/>
    <row r="90" ht="13.5" hidden="1" thickTop="1"/>
    <row r="91" ht="13.5" hidden="1" thickTop="1"/>
    <row r="92" ht="13.5" hidden="1" thickTop="1"/>
    <row r="93" ht="13.5" hidden="1" thickTop="1"/>
    <row r="94" ht="13.5" hidden="1" thickTop="1"/>
    <row r="95" ht="13.5" hidden="1" thickTop="1"/>
    <row r="96" ht="13.5" hidden="1" thickTop="1"/>
    <row r="97" ht="13.5" hidden="1" thickTop="1"/>
    <row r="98" ht="13.5" hidden="1" thickTop="1"/>
    <row r="99" ht="13.5" hidden="1" thickTop="1"/>
    <row r="100" ht="13.5" hidden="1" thickTop="1"/>
    <row r="101" ht="13.5" hidden="1" thickTop="1"/>
    <row r="102" ht="13.5" hidden="1" thickTop="1"/>
    <row r="103" ht="13.5" hidden="1" thickTop="1"/>
    <row r="104" ht="13.5" hidden="1" thickTop="1"/>
    <row r="105" ht="13.5" hidden="1" thickTop="1"/>
    <row r="106" ht="13.5" hidden="1" thickTop="1"/>
    <row r="107" ht="13.5" hidden="1" thickTop="1"/>
    <row r="108" ht="13.5" hidden="1" thickTop="1"/>
    <row r="109" ht="13.5" hidden="1" thickTop="1"/>
    <row r="110" ht="13.5" hidden="1" thickTop="1"/>
    <row r="111" ht="13.5" hidden="1" thickTop="1"/>
    <row r="112" ht="13.5" hidden="1" thickTop="1"/>
    <row r="113" ht="13.5" hidden="1" thickTop="1"/>
    <row r="114" ht="13.5" hidden="1" thickTop="1"/>
    <row r="115" ht="13.5" hidden="1" thickTop="1"/>
    <row r="116" spans="2:14" ht="13.5" thickTop="1">
      <c r="B116" s="68"/>
      <c r="C116" s="17"/>
      <c r="D116" s="17"/>
      <c r="E116" s="24">
        <v>0</v>
      </c>
      <c r="F116" s="24">
        <v>0</v>
      </c>
      <c r="G116" s="24">
        <v>0</v>
      </c>
      <c r="H116" s="14"/>
      <c r="I116" s="14"/>
      <c r="J116" s="14"/>
      <c r="K116" s="19"/>
      <c r="L116" s="2"/>
      <c r="M116" s="2"/>
      <c r="N116" s="2"/>
    </row>
    <row r="117" spans="1:22" ht="12.75">
      <c r="A117" s="22" t="s">
        <v>35</v>
      </c>
      <c r="B117" s="70">
        <v>0.38493055555555555</v>
      </c>
      <c r="C117" s="72">
        <v>39873</v>
      </c>
      <c r="D117" s="23">
        <f>(C117+B117)-($C$117+$B$117)</f>
        <v>0</v>
      </c>
      <c r="E117" s="74">
        <v>208.217</v>
      </c>
      <c r="F117" s="74">
        <v>2081.725</v>
      </c>
      <c r="G117" s="74">
        <v>6.504</v>
      </c>
      <c r="H117" s="75">
        <f>E117-E116</f>
        <v>208.217</v>
      </c>
      <c r="I117" s="75">
        <f>F117-F116</f>
        <v>2081.725</v>
      </c>
      <c r="J117" s="75">
        <f>G117-G116</f>
        <v>6.504</v>
      </c>
      <c r="K117" s="25">
        <f>SQRT((($E$117-E117)^2)+(($F$117-F117)^2)+(($G$117-G117)^2))</f>
        <v>0</v>
      </c>
      <c r="L117" s="25">
        <f>E117-E$117</f>
        <v>0</v>
      </c>
      <c r="M117" s="25">
        <f>F117-F$117</f>
        <v>0</v>
      </c>
      <c r="N117" s="25">
        <f>G117-G$117</f>
        <v>0</v>
      </c>
      <c r="O117" s="27" t="str">
        <f>IF(D117&gt;=2,($K117-$K116)*1000,"-")</f>
        <v>-</v>
      </c>
      <c r="P117" s="27" t="str">
        <f>IF(D117&gt;=4,($K117-$K114)*1000,"-")</f>
        <v>-</v>
      </c>
      <c r="Q117" s="27" t="str">
        <f>IF(D117&gt;=7,($K117-$K111)/($D117-$D111)*1000,"-")</f>
        <v>-</v>
      </c>
      <c r="R117" s="28" t="str">
        <f>IF(D117&gt;=7,(AVERAGE(Q111:Q117)),"-")</f>
        <v>-</v>
      </c>
      <c r="S117" s="27" t="str">
        <f>IF(D117&gt;=30,($K117-$K89)/($D117-$D89)*1000,"-")</f>
        <v>-</v>
      </c>
      <c r="T117" s="28" t="str">
        <f>IF(D117&gt;=30,(AVERAGE(S89:S117)),"-")</f>
        <v>-</v>
      </c>
      <c r="U117" s="27" t="str">
        <f>IF(D117&gt;=90,($K117-$K29)/($D117-$D29)*1000,"-")</f>
        <v>-</v>
      </c>
      <c r="V117" s="28" t="str">
        <f>IF(D117&gt;=90,(AVERAGE(S29:S117)),"-")</f>
        <v>-</v>
      </c>
    </row>
    <row r="118" spans="1:22" ht="12.75">
      <c r="A118" s="22" t="s">
        <v>35</v>
      </c>
      <c r="B118" s="70">
        <v>0.3534143518518518</v>
      </c>
      <c r="C118" s="72">
        <v>39874</v>
      </c>
      <c r="D118" s="23">
        <f aca="true" t="shared" si="0" ref="D118:D137">(C118+B118)-($C$117+$B$117)</f>
        <v>0.9684837962995516</v>
      </c>
      <c r="E118" s="74">
        <v>208.217</v>
      </c>
      <c r="F118" s="74">
        <v>2081.726</v>
      </c>
      <c r="G118" s="74">
        <v>6.504</v>
      </c>
      <c r="H118" s="75">
        <f aca="true" t="shared" si="1" ref="H118:H137">E118-E117</f>
        <v>0</v>
      </c>
      <c r="I118" s="75">
        <f aca="true" t="shared" si="2" ref="I118:I137">F118-F117</f>
        <v>0.0010000000002037268</v>
      </c>
      <c r="J118" s="75">
        <f aca="true" t="shared" si="3" ref="J118:J137">G118-G117</f>
        <v>0</v>
      </c>
      <c r="K118" s="25">
        <f aca="true" t="shared" si="4" ref="K118:K137">SQRT((($E$117-E118)^2)+(($F$117-F118)^2)+(($G$117-G118)^2))</f>
        <v>0.0010000000002037268</v>
      </c>
      <c r="L118" s="25">
        <f aca="true" t="shared" si="5" ref="L118:L137">E118-E$117</f>
        <v>0</v>
      </c>
      <c r="M118" s="25">
        <f aca="true" t="shared" si="6" ref="M118:M137">F118-F$117</f>
        <v>0.0010000000002037268</v>
      </c>
      <c r="N118" s="25">
        <f aca="true" t="shared" si="7" ref="N118:N137">G118-G$117</f>
        <v>0</v>
      </c>
      <c r="O118" s="27" t="str">
        <f aca="true" t="shared" si="8" ref="O118:O137">IF(D118&gt;=2,($K118-$K117)*1000,"-")</f>
        <v>-</v>
      </c>
      <c r="P118" s="27" t="str">
        <f aca="true" t="shared" si="9" ref="P118:P137">IF(D118&gt;=4,($K118-$K115)*1000,"-")</f>
        <v>-</v>
      </c>
      <c r="Q118" s="27" t="str">
        <f aca="true" t="shared" si="10" ref="Q118:Q137">IF(D118&gt;=7,($K118-$K112)/($D118-$D112)*1000,"-")</f>
        <v>-</v>
      </c>
      <c r="R118" s="28" t="str">
        <f aca="true" t="shared" si="11" ref="R118:R137">IF(D118&gt;=7,(AVERAGE(Q112:Q118)),"-")</f>
        <v>-</v>
      </c>
      <c r="S118" s="27" t="str">
        <f aca="true" t="shared" si="12" ref="S118:S137">IF(D118&gt;=30,($K118-$K90)/($D118-$D90)*1000,"-")</f>
        <v>-</v>
      </c>
      <c r="T118" s="28" t="str">
        <f aca="true" t="shared" si="13" ref="T118:T137">IF(D118&gt;=30,(AVERAGE(S90:S118)),"-")</f>
        <v>-</v>
      </c>
      <c r="U118" s="27" t="str">
        <f aca="true" t="shared" si="14" ref="U118:U137">IF(D118&gt;=90,($K118-$K30)/($D118-$D30)*1000,"-")</f>
        <v>-</v>
      </c>
      <c r="V118" s="28" t="str">
        <f aca="true" t="shared" si="15" ref="V118:V137">IF(D118&gt;=90,(AVERAGE(S30:S118)),"-")</f>
        <v>-</v>
      </c>
    </row>
    <row r="119" spans="1:22" ht="12.75">
      <c r="A119" s="22" t="s">
        <v>35</v>
      </c>
      <c r="B119" s="70">
        <v>0.38650462962962967</v>
      </c>
      <c r="C119" s="72">
        <v>39875</v>
      </c>
      <c r="D119" s="23">
        <f t="shared" si="0"/>
        <v>2.001574074070959</v>
      </c>
      <c r="E119" s="74">
        <v>208.218</v>
      </c>
      <c r="F119" s="74">
        <v>2081.727</v>
      </c>
      <c r="G119" s="74">
        <v>6.505</v>
      </c>
      <c r="H119" s="75">
        <f t="shared" si="1"/>
        <v>0.0009999999999763531</v>
      </c>
      <c r="I119" s="75">
        <f t="shared" si="2"/>
        <v>0.0009999999997489795</v>
      </c>
      <c r="J119" s="75">
        <f t="shared" si="3"/>
        <v>0.001000000000000334</v>
      </c>
      <c r="K119" s="25">
        <f t="shared" si="4"/>
        <v>0.0024494897427350458</v>
      </c>
      <c r="L119" s="25">
        <f t="shared" si="5"/>
        <v>0.0009999999999763531</v>
      </c>
      <c r="M119" s="25">
        <f t="shared" si="6"/>
        <v>0.0019999999999527063</v>
      </c>
      <c r="N119" s="25">
        <f t="shared" si="7"/>
        <v>0.001000000000000334</v>
      </c>
      <c r="O119" s="27">
        <f t="shared" si="8"/>
        <v>1.449489742531319</v>
      </c>
      <c r="P119" s="27" t="str">
        <f t="shared" si="9"/>
        <v>-</v>
      </c>
      <c r="Q119" s="27" t="str">
        <f t="shared" si="10"/>
        <v>-</v>
      </c>
      <c r="R119" s="28" t="str">
        <f t="shared" si="11"/>
        <v>-</v>
      </c>
      <c r="S119" s="27" t="str">
        <f t="shared" si="12"/>
        <v>-</v>
      </c>
      <c r="T119" s="28" t="str">
        <f t="shared" si="13"/>
        <v>-</v>
      </c>
      <c r="U119" s="27" t="str">
        <f t="shared" si="14"/>
        <v>-</v>
      </c>
      <c r="V119" s="28" t="str">
        <f t="shared" si="15"/>
        <v>-</v>
      </c>
    </row>
    <row r="120" spans="1:22" ht="12.75">
      <c r="A120" s="22" t="s">
        <v>35</v>
      </c>
      <c r="B120" s="70">
        <v>0.3751388888888889</v>
      </c>
      <c r="C120" s="72">
        <v>39876</v>
      </c>
      <c r="D120" s="23">
        <f t="shared" si="0"/>
        <v>2.9902083333363407</v>
      </c>
      <c r="E120" s="74">
        <v>208.217</v>
      </c>
      <c r="F120" s="74">
        <v>2081.726</v>
      </c>
      <c r="G120" s="74">
        <v>6.503</v>
      </c>
      <c r="H120" s="75">
        <f t="shared" si="1"/>
        <v>-0.0009999999999763531</v>
      </c>
      <c r="I120" s="75">
        <f t="shared" si="2"/>
        <v>-0.0009999999997489795</v>
      </c>
      <c r="J120" s="75">
        <f t="shared" si="3"/>
        <v>-0.0019999999999997797</v>
      </c>
      <c r="K120" s="25">
        <f t="shared" si="4"/>
        <v>0.0014142135625167598</v>
      </c>
      <c r="L120" s="25">
        <f t="shared" si="5"/>
        <v>0</v>
      </c>
      <c r="M120" s="25">
        <f t="shared" si="6"/>
        <v>0.0010000000002037268</v>
      </c>
      <c r="N120" s="25">
        <f t="shared" si="7"/>
        <v>-0.0009999999999994458</v>
      </c>
      <c r="O120" s="27">
        <f t="shared" si="8"/>
        <v>-1.035276180218286</v>
      </c>
      <c r="P120" s="27" t="str">
        <f t="shared" si="9"/>
        <v>-</v>
      </c>
      <c r="Q120" s="27" t="str">
        <f t="shared" si="10"/>
        <v>-</v>
      </c>
      <c r="R120" s="28" t="str">
        <f t="shared" si="11"/>
        <v>-</v>
      </c>
      <c r="S120" s="27" t="str">
        <f t="shared" si="12"/>
        <v>-</v>
      </c>
      <c r="T120" s="28" t="str">
        <f t="shared" si="13"/>
        <v>-</v>
      </c>
      <c r="U120" s="27" t="str">
        <f t="shared" si="14"/>
        <v>-</v>
      </c>
      <c r="V120" s="28" t="str">
        <f t="shared" si="15"/>
        <v>-</v>
      </c>
    </row>
    <row r="121" spans="1:22" ht="12.75">
      <c r="A121" s="22" t="s">
        <v>35</v>
      </c>
      <c r="B121" s="70">
        <v>0.25</v>
      </c>
      <c r="C121" s="72">
        <v>39877</v>
      </c>
      <c r="D121" s="23">
        <f t="shared" si="0"/>
        <v>3.8650694444440887</v>
      </c>
      <c r="E121" s="74">
        <v>208.218</v>
      </c>
      <c r="F121" s="74">
        <v>2081.725</v>
      </c>
      <c r="G121" s="74">
        <v>6.503</v>
      </c>
      <c r="H121" s="75">
        <f t="shared" si="1"/>
        <v>0.0009999999999763531</v>
      </c>
      <c r="I121" s="75">
        <f t="shared" si="2"/>
        <v>-0.0010000000002037268</v>
      </c>
      <c r="J121" s="75">
        <f t="shared" si="3"/>
        <v>0</v>
      </c>
      <c r="K121" s="25">
        <f t="shared" si="4"/>
        <v>0.0014142135623559824</v>
      </c>
      <c r="L121" s="25">
        <f t="shared" si="5"/>
        <v>0.0009999999999763531</v>
      </c>
      <c r="M121" s="25">
        <f t="shared" si="6"/>
        <v>0</v>
      </c>
      <c r="N121" s="25">
        <f t="shared" si="7"/>
        <v>-0.0009999999999994458</v>
      </c>
      <c r="O121" s="27">
        <f t="shared" si="8"/>
        <v>-1.6077742436004794E-10</v>
      </c>
      <c r="P121" s="27" t="str">
        <f t="shared" si="9"/>
        <v>-</v>
      </c>
      <c r="Q121" s="27" t="str">
        <f t="shared" si="10"/>
        <v>-</v>
      </c>
      <c r="R121" s="28" t="str">
        <f t="shared" si="11"/>
        <v>-</v>
      </c>
      <c r="S121" s="27" t="str">
        <f t="shared" si="12"/>
        <v>-</v>
      </c>
      <c r="T121" s="28" t="str">
        <f t="shared" si="13"/>
        <v>-</v>
      </c>
      <c r="U121" s="27" t="str">
        <f t="shared" si="14"/>
        <v>-</v>
      </c>
      <c r="V121" s="28" t="str">
        <f t="shared" si="15"/>
        <v>-</v>
      </c>
    </row>
    <row r="122" spans="1:22" ht="12.75">
      <c r="A122" s="22" t="s">
        <v>35</v>
      </c>
      <c r="B122" s="70">
        <v>0.33451388888888894</v>
      </c>
      <c r="C122" s="72">
        <v>39878</v>
      </c>
      <c r="D122" s="23">
        <f t="shared" si="0"/>
        <v>4.9495833333348855</v>
      </c>
      <c r="E122" s="74">
        <v>208.218</v>
      </c>
      <c r="F122" s="74">
        <v>2081.726</v>
      </c>
      <c r="G122" s="74">
        <v>6.504</v>
      </c>
      <c r="H122" s="75">
        <f t="shared" si="1"/>
        <v>0</v>
      </c>
      <c r="I122" s="75">
        <f t="shared" si="2"/>
        <v>0.0010000000002037268</v>
      </c>
      <c r="J122" s="75">
        <f t="shared" si="3"/>
        <v>0.0009999999999994458</v>
      </c>
      <c r="K122" s="25">
        <f t="shared" si="4"/>
        <v>0.0014142135625004309</v>
      </c>
      <c r="L122" s="25">
        <f t="shared" si="5"/>
        <v>0.0009999999999763531</v>
      </c>
      <c r="M122" s="25">
        <f t="shared" si="6"/>
        <v>0.0010000000002037268</v>
      </c>
      <c r="N122" s="25">
        <f t="shared" si="7"/>
        <v>0</v>
      </c>
      <c r="O122" s="27">
        <f t="shared" si="8"/>
        <v>1.4444847228067825E-10</v>
      </c>
      <c r="P122" s="27">
        <f t="shared" si="9"/>
        <v>-1.0352761802346149</v>
      </c>
      <c r="Q122" s="27" t="str">
        <f t="shared" si="10"/>
        <v>-</v>
      </c>
      <c r="R122" s="28" t="str">
        <f t="shared" si="11"/>
        <v>-</v>
      </c>
      <c r="S122" s="27" t="str">
        <f t="shared" si="12"/>
        <v>-</v>
      </c>
      <c r="T122" s="28" t="str">
        <f t="shared" si="13"/>
        <v>-</v>
      </c>
      <c r="U122" s="27" t="str">
        <f t="shared" si="14"/>
        <v>-</v>
      </c>
      <c r="V122" s="28" t="str">
        <f t="shared" si="15"/>
        <v>-</v>
      </c>
    </row>
    <row r="123" spans="1:22" ht="12.75">
      <c r="A123" s="22" t="s">
        <v>35</v>
      </c>
      <c r="B123" s="70">
        <v>0.2820138888888889</v>
      </c>
      <c r="C123" s="72">
        <v>39879</v>
      </c>
      <c r="D123" s="23">
        <f t="shared" si="0"/>
        <v>5.897083333329647</v>
      </c>
      <c r="E123" s="74">
        <v>208.218</v>
      </c>
      <c r="F123" s="74">
        <v>2081.726</v>
      </c>
      <c r="G123" s="74">
        <v>6.503</v>
      </c>
      <c r="H123" s="75">
        <f t="shared" si="1"/>
        <v>0</v>
      </c>
      <c r="I123" s="75">
        <f t="shared" si="2"/>
        <v>0</v>
      </c>
      <c r="J123" s="75">
        <f t="shared" si="3"/>
        <v>-0.0009999999999994458</v>
      </c>
      <c r="K123" s="25">
        <f t="shared" si="4"/>
        <v>0.0017320508076725265</v>
      </c>
      <c r="L123" s="25">
        <f t="shared" si="5"/>
        <v>0.0009999999999763531</v>
      </c>
      <c r="M123" s="25">
        <f t="shared" si="6"/>
        <v>0.0010000000002037268</v>
      </c>
      <c r="N123" s="25">
        <f t="shared" si="7"/>
        <v>-0.0009999999999994458</v>
      </c>
      <c r="O123" s="27">
        <f t="shared" si="8"/>
        <v>0.3178372451720956</v>
      </c>
      <c r="P123" s="27">
        <f t="shared" si="9"/>
        <v>0.3178372451557666</v>
      </c>
      <c r="Q123" s="27" t="str">
        <f t="shared" si="10"/>
        <v>-</v>
      </c>
      <c r="R123" s="28" t="str">
        <f t="shared" si="11"/>
        <v>-</v>
      </c>
      <c r="S123" s="27" t="str">
        <f t="shared" si="12"/>
        <v>-</v>
      </c>
      <c r="T123" s="28" t="str">
        <f t="shared" si="13"/>
        <v>-</v>
      </c>
      <c r="U123" s="27" t="str">
        <f t="shared" si="14"/>
        <v>-</v>
      </c>
      <c r="V123" s="28" t="str">
        <f t="shared" si="15"/>
        <v>-</v>
      </c>
    </row>
    <row r="124" spans="1:22" ht="12.75">
      <c r="A124" s="22" t="s">
        <v>35</v>
      </c>
      <c r="B124" s="70">
        <v>0.3333333333333333</v>
      </c>
      <c r="C124" s="72">
        <v>39880</v>
      </c>
      <c r="D124" s="23">
        <f t="shared" si="0"/>
        <v>6.948402777779847</v>
      </c>
      <c r="E124" s="74">
        <v>208.217</v>
      </c>
      <c r="F124" s="74">
        <v>2081.726</v>
      </c>
      <c r="G124" s="74">
        <v>6.506</v>
      </c>
      <c r="H124" s="75">
        <f t="shared" si="1"/>
        <v>-0.0009999999999763531</v>
      </c>
      <c r="I124" s="75">
        <f t="shared" si="2"/>
        <v>0</v>
      </c>
      <c r="J124" s="75">
        <f t="shared" si="3"/>
        <v>0.0030000000000001137</v>
      </c>
      <c r="K124" s="25">
        <f t="shared" si="4"/>
        <v>0.0022360679775914965</v>
      </c>
      <c r="L124" s="25">
        <f t="shared" si="5"/>
        <v>0</v>
      </c>
      <c r="M124" s="25">
        <f t="shared" si="6"/>
        <v>0.0010000000002037268</v>
      </c>
      <c r="N124" s="25">
        <f t="shared" si="7"/>
        <v>0.002000000000000668</v>
      </c>
      <c r="O124" s="27">
        <f t="shared" si="8"/>
        <v>0.50401716991897</v>
      </c>
      <c r="P124" s="27">
        <f t="shared" si="9"/>
        <v>0.8218544152355141</v>
      </c>
      <c r="Q124" s="27" t="str">
        <f t="shared" si="10"/>
        <v>-</v>
      </c>
      <c r="R124" s="28" t="str">
        <f t="shared" si="11"/>
        <v>-</v>
      </c>
      <c r="S124" s="27" t="str">
        <f t="shared" si="12"/>
        <v>-</v>
      </c>
      <c r="T124" s="28" t="str">
        <f t="shared" si="13"/>
        <v>-</v>
      </c>
      <c r="U124" s="27" t="str">
        <f t="shared" si="14"/>
        <v>-</v>
      </c>
      <c r="V124" s="28" t="str">
        <f t="shared" si="15"/>
        <v>-</v>
      </c>
    </row>
    <row r="125" spans="1:22" ht="12.75">
      <c r="A125" s="22" t="s">
        <v>35</v>
      </c>
      <c r="B125" s="70">
        <v>0.2845949074074074</v>
      </c>
      <c r="C125" s="72">
        <v>39881</v>
      </c>
      <c r="D125" s="23">
        <f t="shared" si="0"/>
        <v>7.899664351854881</v>
      </c>
      <c r="E125" s="74">
        <v>208.216</v>
      </c>
      <c r="F125" s="74">
        <v>2081.725</v>
      </c>
      <c r="G125" s="74">
        <v>6.503</v>
      </c>
      <c r="H125" s="75">
        <f t="shared" si="1"/>
        <v>-0.0010000000000047748</v>
      </c>
      <c r="I125" s="75">
        <f t="shared" si="2"/>
        <v>-0.0010000000002037268</v>
      </c>
      <c r="J125" s="75">
        <f t="shared" si="3"/>
        <v>-0.0030000000000001137</v>
      </c>
      <c r="K125" s="25">
        <f t="shared" si="4"/>
        <v>0.0014142135623760794</v>
      </c>
      <c r="L125" s="25">
        <f t="shared" si="5"/>
        <v>-0.0010000000000047748</v>
      </c>
      <c r="M125" s="25">
        <f t="shared" si="6"/>
        <v>0</v>
      </c>
      <c r="N125" s="25">
        <f t="shared" si="7"/>
        <v>-0.0009999999999994458</v>
      </c>
      <c r="O125" s="27">
        <f t="shared" si="8"/>
        <v>-0.821854415215417</v>
      </c>
      <c r="P125" s="27">
        <f t="shared" si="9"/>
        <v>-1.2435148397105245E-10</v>
      </c>
      <c r="Q125" s="27">
        <f t="shared" si="10"/>
        <v>-0.17552735404178124</v>
      </c>
      <c r="R125" s="28">
        <f t="shared" si="11"/>
        <v>-0.17552735404178124</v>
      </c>
      <c r="S125" s="27" t="str">
        <f t="shared" si="12"/>
        <v>-</v>
      </c>
      <c r="T125" s="28" t="str">
        <f t="shared" si="13"/>
        <v>-</v>
      </c>
      <c r="U125" s="27" t="str">
        <f t="shared" si="14"/>
        <v>-</v>
      </c>
      <c r="V125" s="28" t="str">
        <f t="shared" si="15"/>
        <v>-</v>
      </c>
    </row>
    <row r="126" spans="1:22" ht="12.75">
      <c r="A126" s="22" t="s">
        <v>35</v>
      </c>
      <c r="B126" s="70">
        <v>0.2870601851851852</v>
      </c>
      <c r="C126" s="72">
        <v>39883</v>
      </c>
      <c r="D126" s="23">
        <f t="shared" si="0"/>
        <v>9.90212962962687</v>
      </c>
      <c r="E126" s="74">
        <v>208.216</v>
      </c>
      <c r="F126" s="74">
        <v>2081.726</v>
      </c>
      <c r="G126" s="74">
        <v>6.503</v>
      </c>
      <c r="H126" s="75">
        <f t="shared" si="1"/>
        <v>0</v>
      </c>
      <c r="I126" s="75">
        <f t="shared" si="2"/>
        <v>0.0010000000002037268</v>
      </c>
      <c r="J126" s="75">
        <f t="shared" si="3"/>
        <v>0</v>
      </c>
      <c r="K126" s="25">
        <f t="shared" si="4"/>
        <v>0.0017320508076889359</v>
      </c>
      <c r="L126" s="25">
        <f t="shared" si="5"/>
        <v>-0.0010000000000047748</v>
      </c>
      <c r="M126" s="25">
        <f t="shared" si="6"/>
        <v>0.0010000000002037268</v>
      </c>
      <c r="N126" s="25">
        <f t="shared" si="7"/>
        <v>-0.0009999999999994458</v>
      </c>
      <c r="O126" s="27">
        <f t="shared" si="8"/>
        <v>0.31783724531285645</v>
      </c>
      <c r="P126" s="27">
        <f t="shared" si="9"/>
        <v>1.640939988056811E-11</v>
      </c>
      <c r="Q126" s="27">
        <f t="shared" si="10"/>
        <v>0.04598392133642378</v>
      </c>
      <c r="R126" s="28">
        <f t="shared" si="11"/>
        <v>-0.06477171635267873</v>
      </c>
      <c r="S126" s="27" t="str">
        <f t="shared" si="12"/>
        <v>-</v>
      </c>
      <c r="T126" s="28" t="str">
        <f t="shared" si="13"/>
        <v>-</v>
      </c>
      <c r="U126" s="27" t="str">
        <f t="shared" si="14"/>
        <v>-</v>
      </c>
      <c r="V126" s="28" t="str">
        <f t="shared" si="15"/>
        <v>-</v>
      </c>
    </row>
    <row r="127" spans="1:22" ht="12.75">
      <c r="A127" s="22" t="s">
        <v>35</v>
      </c>
      <c r="B127" s="70">
        <v>0.3088773148148148</v>
      </c>
      <c r="C127" s="72">
        <v>39884</v>
      </c>
      <c r="D127" s="23">
        <f t="shared" si="0"/>
        <v>10.923946759256069</v>
      </c>
      <c r="E127" s="74">
        <v>208.217</v>
      </c>
      <c r="F127" s="74">
        <v>2081.726</v>
      </c>
      <c r="G127" s="74">
        <v>6.502</v>
      </c>
      <c r="H127" s="75">
        <f t="shared" si="1"/>
        <v>0.0010000000000047748</v>
      </c>
      <c r="I127" s="75">
        <f t="shared" si="2"/>
        <v>0</v>
      </c>
      <c r="J127" s="75">
        <f t="shared" si="3"/>
        <v>-0.001000000000000334</v>
      </c>
      <c r="K127" s="25">
        <f t="shared" si="4"/>
        <v>0.002236067977590702</v>
      </c>
      <c r="L127" s="25">
        <f t="shared" si="5"/>
        <v>0</v>
      </c>
      <c r="M127" s="25">
        <f t="shared" si="6"/>
        <v>0.0010000000002037268</v>
      </c>
      <c r="N127" s="25">
        <f t="shared" si="7"/>
        <v>-0.0019999999999997797</v>
      </c>
      <c r="O127" s="27">
        <f t="shared" si="8"/>
        <v>0.5040171699017661</v>
      </c>
      <c r="P127" s="27">
        <f t="shared" si="9"/>
        <v>-7.945033519973776E-13</v>
      </c>
      <c r="Q127" s="27">
        <f t="shared" si="10"/>
        <v>0.11642848835326591</v>
      </c>
      <c r="R127" s="28">
        <f t="shared" si="11"/>
        <v>-0.004371648117363847</v>
      </c>
      <c r="S127" s="27" t="str">
        <f t="shared" si="12"/>
        <v>-</v>
      </c>
      <c r="T127" s="28" t="str">
        <f t="shared" si="13"/>
        <v>-</v>
      </c>
      <c r="U127" s="27" t="str">
        <f t="shared" si="14"/>
        <v>-</v>
      </c>
      <c r="V127" s="28" t="str">
        <f t="shared" si="15"/>
        <v>-</v>
      </c>
    </row>
    <row r="128" spans="1:22" ht="12.75">
      <c r="A128" s="22" t="s">
        <v>35</v>
      </c>
      <c r="B128" s="70">
        <v>0.301724537037037</v>
      </c>
      <c r="C128" s="72">
        <v>39885</v>
      </c>
      <c r="D128" s="23">
        <f t="shared" si="0"/>
        <v>11.916793981479714</v>
      </c>
      <c r="E128" s="74">
        <v>208.216</v>
      </c>
      <c r="F128" s="74">
        <v>2081.726</v>
      </c>
      <c r="G128" s="74">
        <v>6.502</v>
      </c>
      <c r="H128" s="75">
        <f t="shared" si="1"/>
        <v>-0.0010000000000047748</v>
      </c>
      <c r="I128" s="75">
        <f t="shared" si="2"/>
        <v>0</v>
      </c>
      <c r="J128" s="75">
        <f t="shared" si="3"/>
        <v>0</v>
      </c>
      <c r="K128" s="25">
        <f t="shared" si="4"/>
        <v>0.0024494897428681186</v>
      </c>
      <c r="L128" s="25">
        <f t="shared" si="5"/>
        <v>-0.0010000000000047748</v>
      </c>
      <c r="M128" s="25">
        <f t="shared" si="6"/>
        <v>0.0010000000002037268</v>
      </c>
      <c r="N128" s="25">
        <f t="shared" si="7"/>
        <v>-0.0019999999999997797</v>
      </c>
      <c r="O128" s="27">
        <f t="shared" si="8"/>
        <v>0.21342176527741663</v>
      </c>
      <c r="P128" s="27">
        <f t="shared" si="9"/>
        <v>1.0352761804920392</v>
      </c>
      <c r="Q128" s="27">
        <f t="shared" si="10"/>
        <v>0.14859263378858117</v>
      </c>
      <c r="R128" s="28">
        <f t="shared" si="11"/>
        <v>0.03386942235912241</v>
      </c>
      <c r="S128" s="27" t="str">
        <f t="shared" si="12"/>
        <v>-</v>
      </c>
      <c r="T128" s="28" t="str">
        <f t="shared" si="13"/>
        <v>-</v>
      </c>
      <c r="U128" s="27" t="str">
        <f t="shared" si="14"/>
        <v>-</v>
      </c>
      <c r="V128" s="28" t="str">
        <f t="shared" si="15"/>
        <v>-</v>
      </c>
    </row>
    <row r="129" spans="1:22" ht="12.75">
      <c r="A129" s="22" t="s">
        <v>35</v>
      </c>
      <c r="B129" s="70">
        <v>0.30476851851851855</v>
      </c>
      <c r="C129" s="72">
        <v>39886</v>
      </c>
      <c r="D129" s="23">
        <f t="shared" si="0"/>
        <v>12.919837962959718</v>
      </c>
      <c r="E129" s="74">
        <v>208.217</v>
      </c>
      <c r="F129" s="74">
        <v>2081.726</v>
      </c>
      <c r="G129" s="74">
        <v>6.502</v>
      </c>
      <c r="H129" s="75">
        <f t="shared" si="1"/>
        <v>0.0010000000000047748</v>
      </c>
      <c r="I129" s="75">
        <f t="shared" si="2"/>
        <v>0</v>
      </c>
      <c r="J129" s="75">
        <f t="shared" si="3"/>
        <v>0</v>
      </c>
      <c r="K129" s="25">
        <f t="shared" si="4"/>
        <v>0.002236067977590702</v>
      </c>
      <c r="L129" s="25">
        <f t="shared" si="5"/>
        <v>0</v>
      </c>
      <c r="M129" s="25">
        <f t="shared" si="6"/>
        <v>0.0010000000002037268</v>
      </c>
      <c r="N129" s="25">
        <f t="shared" si="7"/>
        <v>-0.0019999999999997797</v>
      </c>
      <c r="O129" s="27">
        <f t="shared" si="8"/>
        <v>-0.21342176527741663</v>
      </c>
      <c r="P129" s="27">
        <f t="shared" si="9"/>
        <v>0.5040171699017661</v>
      </c>
      <c r="Q129" s="27">
        <f t="shared" si="10"/>
        <v>0.07176915562330062</v>
      </c>
      <c r="R129" s="28">
        <f t="shared" si="11"/>
        <v>0.041449369011958045</v>
      </c>
      <c r="S129" s="27" t="str">
        <f t="shared" si="12"/>
        <v>-</v>
      </c>
      <c r="T129" s="28" t="str">
        <f t="shared" si="13"/>
        <v>-</v>
      </c>
      <c r="U129" s="27" t="str">
        <f t="shared" si="14"/>
        <v>-</v>
      </c>
      <c r="V129" s="28" t="str">
        <f t="shared" si="15"/>
        <v>-</v>
      </c>
    </row>
    <row r="130" spans="1:22" ht="12.75">
      <c r="A130" s="22" t="s">
        <v>35</v>
      </c>
      <c r="B130" s="70">
        <v>0.3715046296296296</v>
      </c>
      <c r="C130" s="72">
        <v>39887</v>
      </c>
      <c r="D130" s="23">
        <f t="shared" si="0"/>
        <v>13.986574074071541</v>
      </c>
      <c r="E130" s="74">
        <v>208.217</v>
      </c>
      <c r="F130" s="74">
        <v>2081.726</v>
      </c>
      <c r="G130" s="74">
        <v>6.502</v>
      </c>
      <c r="H130" s="75">
        <f t="shared" si="1"/>
        <v>0</v>
      </c>
      <c r="I130" s="75">
        <f t="shared" si="2"/>
        <v>0</v>
      </c>
      <c r="J130" s="75">
        <f t="shared" si="3"/>
        <v>0</v>
      </c>
      <c r="K130" s="25">
        <f t="shared" si="4"/>
        <v>0.002236067977590702</v>
      </c>
      <c r="L130" s="25">
        <f t="shared" si="5"/>
        <v>0</v>
      </c>
      <c r="M130" s="25">
        <f t="shared" si="6"/>
        <v>0.0010000000002037268</v>
      </c>
      <c r="N130" s="25">
        <f t="shared" si="7"/>
        <v>-0.0019999999999997797</v>
      </c>
      <c r="O130" s="27">
        <f t="shared" si="8"/>
        <v>0</v>
      </c>
      <c r="P130" s="27">
        <f t="shared" si="9"/>
        <v>0</v>
      </c>
      <c r="Q130" s="27">
        <f t="shared" si="10"/>
        <v>-1.1288491264996485E-13</v>
      </c>
      <c r="R130" s="28">
        <f t="shared" si="11"/>
        <v>0.03454114084327956</v>
      </c>
      <c r="S130" s="27" t="str">
        <f t="shared" si="12"/>
        <v>-</v>
      </c>
      <c r="T130" s="28" t="str">
        <f t="shared" si="13"/>
        <v>-</v>
      </c>
      <c r="U130" s="27" t="str">
        <f t="shared" si="14"/>
        <v>-</v>
      </c>
      <c r="V130" s="28" t="str">
        <f t="shared" si="15"/>
        <v>-</v>
      </c>
    </row>
    <row r="131" spans="1:22" ht="12.75">
      <c r="A131" s="22" t="s">
        <v>35</v>
      </c>
      <c r="B131" s="70">
        <v>0.31855324074074076</v>
      </c>
      <c r="C131" s="72">
        <v>39889</v>
      </c>
      <c r="D131" s="23">
        <f t="shared" si="0"/>
        <v>15.933622685188311</v>
      </c>
      <c r="E131" s="74">
        <v>208.218</v>
      </c>
      <c r="F131" s="74">
        <v>2081.727</v>
      </c>
      <c r="G131" s="74">
        <v>6.502</v>
      </c>
      <c r="H131" s="75">
        <f t="shared" si="1"/>
        <v>0.0009999999999763531</v>
      </c>
      <c r="I131" s="75">
        <f t="shared" si="2"/>
        <v>0.0009999999997489795</v>
      </c>
      <c r="J131" s="75">
        <f t="shared" si="3"/>
        <v>0</v>
      </c>
      <c r="K131" s="25">
        <f t="shared" si="4"/>
        <v>0.0029999999999604414</v>
      </c>
      <c r="L131" s="25">
        <f t="shared" si="5"/>
        <v>0.0009999999999763531</v>
      </c>
      <c r="M131" s="25">
        <f t="shared" si="6"/>
        <v>0.0019999999999527063</v>
      </c>
      <c r="N131" s="25">
        <f t="shared" si="7"/>
        <v>-0.0019999999999997797</v>
      </c>
      <c r="O131" s="27">
        <f t="shared" si="8"/>
        <v>0.7639320223697394</v>
      </c>
      <c r="P131" s="27">
        <f t="shared" si="9"/>
        <v>0.5505102570923228</v>
      </c>
      <c r="Q131" s="27">
        <f t="shared" si="10"/>
        <v>0.197385444607651</v>
      </c>
      <c r="R131" s="28">
        <f t="shared" si="11"/>
        <v>0.057804612809618336</v>
      </c>
      <c r="S131" s="27" t="str">
        <f t="shared" si="12"/>
        <v>-</v>
      </c>
      <c r="T131" s="28" t="str">
        <f t="shared" si="13"/>
        <v>-</v>
      </c>
      <c r="U131" s="27" t="str">
        <f t="shared" si="14"/>
        <v>-</v>
      </c>
      <c r="V131" s="28" t="str">
        <f t="shared" si="15"/>
        <v>-</v>
      </c>
    </row>
    <row r="132" spans="1:22" ht="12.75">
      <c r="A132" s="22" t="s">
        <v>35</v>
      </c>
      <c r="B132" s="70">
        <v>0.2916666666666667</v>
      </c>
      <c r="C132" s="72">
        <v>39890</v>
      </c>
      <c r="D132" s="23">
        <f t="shared" si="0"/>
        <v>16.90673611110833</v>
      </c>
      <c r="E132" s="74">
        <v>208.218</v>
      </c>
      <c r="F132" s="74">
        <v>2081.726</v>
      </c>
      <c r="G132" s="74">
        <v>6.501</v>
      </c>
      <c r="H132" s="75">
        <f t="shared" si="1"/>
        <v>0</v>
      </c>
      <c r="I132" s="75">
        <f t="shared" si="2"/>
        <v>-0.0009999999997489795</v>
      </c>
      <c r="J132" s="75">
        <f t="shared" si="3"/>
        <v>-0.0009999999999994458</v>
      </c>
      <c r="K132" s="25">
        <f t="shared" si="4"/>
        <v>0.0033166247904089954</v>
      </c>
      <c r="L132" s="25">
        <f t="shared" si="5"/>
        <v>0.0009999999999763531</v>
      </c>
      <c r="M132" s="25">
        <f t="shared" si="6"/>
        <v>0.0010000000002037268</v>
      </c>
      <c r="N132" s="25">
        <f t="shared" si="7"/>
        <v>-0.0029999999999992255</v>
      </c>
      <c r="O132" s="27">
        <f t="shared" si="8"/>
        <v>0.316624790448554</v>
      </c>
      <c r="P132" s="27">
        <f t="shared" si="9"/>
        <v>1.0805568128182934</v>
      </c>
      <c r="Q132" s="27">
        <f t="shared" si="10"/>
        <v>0.22621884425760425</v>
      </c>
      <c r="R132" s="28">
        <f t="shared" si="11"/>
        <v>0.11519692685238768</v>
      </c>
      <c r="S132" s="27" t="str">
        <f t="shared" si="12"/>
        <v>-</v>
      </c>
      <c r="T132" s="28" t="str">
        <f t="shared" si="13"/>
        <v>-</v>
      </c>
      <c r="U132" s="27" t="str">
        <f t="shared" si="14"/>
        <v>-</v>
      </c>
      <c r="V132" s="28" t="str">
        <f t="shared" si="15"/>
        <v>-</v>
      </c>
    </row>
    <row r="133" spans="1:22" ht="12.75">
      <c r="A133" s="22" t="s">
        <v>35</v>
      </c>
      <c r="B133" s="70">
        <v>0.2871875</v>
      </c>
      <c r="C133" s="72">
        <v>39891</v>
      </c>
      <c r="D133" s="23">
        <f t="shared" si="0"/>
        <v>17.902256944442343</v>
      </c>
      <c r="E133" s="74">
        <v>208.217</v>
      </c>
      <c r="F133" s="74">
        <v>2081.726</v>
      </c>
      <c r="G133" s="74">
        <v>6.502</v>
      </c>
      <c r="H133" s="75">
        <f t="shared" si="1"/>
        <v>-0.0009999999999763531</v>
      </c>
      <c r="I133" s="75">
        <f t="shared" si="2"/>
        <v>0</v>
      </c>
      <c r="J133" s="75">
        <f t="shared" si="3"/>
        <v>0.0009999999999994458</v>
      </c>
      <c r="K133" s="25">
        <f t="shared" si="4"/>
        <v>0.002236067977590702</v>
      </c>
      <c r="L133" s="25">
        <f t="shared" si="5"/>
        <v>0</v>
      </c>
      <c r="M133" s="25">
        <f t="shared" si="6"/>
        <v>0.0010000000002037268</v>
      </c>
      <c r="N133" s="25">
        <f t="shared" si="7"/>
        <v>-0.0019999999999997797</v>
      </c>
      <c r="O133" s="27">
        <f t="shared" si="8"/>
        <v>-1.0805568128182934</v>
      </c>
      <c r="P133" s="27">
        <f t="shared" si="9"/>
        <v>0</v>
      </c>
      <c r="Q133" s="27">
        <f t="shared" si="10"/>
        <v>0</v>
      </c>
      <c r="R133" s="28">
        <f t="shared" si="11"/>
        <v>0.10862779523289857</v>
      </c>
      <c r="S133" s="27" t="str">
        <f t="shared" si="12"/>
        <v>-</v>
      </c>
      <c r="T133" s="28" t="str">
        <f t="shared" si="13"/>
        <v>-</v>
      </c>
      <c r="U133" s="27" t="str">
        <f t="shared" si="14"/>
        <v>-</v>
      </c>
      <c r="V133" s="28" t="str">
        <f t="shared" si="15"/>
        <v>-</v>
      </c>
    </row>
    <row r="134" spans="1:22" ht="12.75">
      <c r="A134" s="22" t="s">
        <v>35</v>
      </c>
      <c r="B134" s="70">
        <v>0.28751157407407407</v>
      </c>
      <c r="C134" s="72">
        <v>39892</v>
      </c>
      <c r="D134" s="23">
        <f t="shared" si="0"/>
        <v>18.902581018519413</v>
      </c>
      <c r="E134" s="74">
        <v>208.218</v>
      </c>
      <c r="F134" s="74">
        <v>2081.726</v>
      </c>
      <c r="G134" s="74">
        <v>6.502</v>
      </c>
      <c r="H134" s="75">
        <f t="shared" si="1"/>
        <v>0.0009999999999763531</v>
      </c>
      <c r="I134" s="75">
        <f t="shared" si="2"/>
        <v>0</v>
      </c>
      <c r="J134" s="75">
        <f t="shared" si="3"/>
        <v>0</v>
      </c>
      <c r="K134" s="25">
        <f t="shared" si="4"/>
        <v>0.002449489742856516</v>
      </c>
      <c r="L134" s="25">
        <f t="shared" si="5"/>
        <v>0.0009999999999763531</v>
      </c>
      <c r="M134" s="25">
        <f t="shared" si="6"/>
        <v>0.0010000000002037268</v>
      </c>
      <c r="N134" s="25">
        <f t="shared" si="7"/>
        <v>-0.0019999999999997797</v>
      </c>
      <c r="O134" s="27">
        <f t="shared" si="8"/>
        <v>0.2134217652658139</v>
      </c>
      <c r="P134" s="27">
        <f t="shared" si="9"/>
        <v>-0.5505102571039255</v>
      </c>
      <c r="Q134" s="27">
        <f t="shared" si="10"/>
        <v>-1.6609006125654295E-12</v>
      </c>
      <c r="R134" s="28">
        <f t="shared" si="11"/>
        <v>0.09199515403933763</v>
      </c>
      <c r="S134" s="27" t="str">
        <f t="shared" si="12"/>
        <v>-</v>
      </c>
      <c r="T134" s="28" t="str">
        <f t="shared" si="13"/>
        <v>-</v>
      </c>
      <c r="U134" s="27" t="str">
        <f t="shared" si="14"/>
        <v>-</v>
      </c>
      <c r="V134" s="28" t="str">
        <f t="shared" si="15"/>
        <v>-</v>
      </c>
    </row>
    <row r="135" spans="1:22" ht="12.75">
      <c r="A135" s="22" t="s">
        <v>35</v>
      </c>
      <c r="B135" s="70">
        <v>0.3068634259259259</v>
      </c>
      <c r="C135" s="72">
        <v>39893</v>
      </c>
      <c r="D135" s="23">
        <f t="shared" si="0"/>
        <v>19.921932870369346</v>
      </c>
      <c r="E135" s="74">
        <v>208.217</v>
      </c>
      <c r="F135" s="74">
        <v>2081.726</v>
      </c>
      <c r="G135" s="74">
        <v>6.502</v>
      </c>
      <c r="H135" s="75">
        <f t="shared" si="1"/>
        <v>-0.0009999999999763531</v>
      </c>
      <c r="I135" s="75">
        <f t="shared" si="2"/>
        <v>0</v>
      </c>
      <c r="J135" s="75">
        <f t="shared" si="3"/>
        <v>0</v>
      </c>
      <c r="K135" s="25">
        <f t="shared" si="4"/>
        <v>0.002236067977590702</v>
      </c>
      <c r="L135" s="25">
        <f t="shared" si="5"/>
        <v>0</v>
      </c>
      <c r="M135" s="25">
        <f t="shared" si="6"/>
        <v>0.0010000000002037268</v>
      </c>
      <c r="N135" s="25">
        <f t="shared" si="7"/>
        <v>-0.0019999999999997797</v>
      </c>
      <c r="O135" s="27">
        <f t="shared" si="8"/>
        <v>-0.2134217652658139</v>
      </c>
      <c r="P135" s="27">
        <f t="shared" si="9"/>
        <v>-1.0805568128182934</v>
      </c>
      <c r="Q135" s="27">
        <f t="shared" si="10"/>
        <v>0</v>
      </c>
      <c r="R135" s="28">
        <f t="shared" si="11"/>
        <v>0.07076763492668316</v>
      </c>
      <c r="S135" s="27" t="str">
        <f t="shared" si="12"/>
        <v>-</v>
      </c>
      <c r="T135" s="28" t="str">
        <f t="shared" si="13"/>
        <v>-</v>
      </c>
      <c r="U135" s="27" t="str">
        <f t="shared" si="14"/>
        <v>-</v>
      </c>
      <c r="V135" s="28" t="str">
        <f t="shared" si="15"/>
        <v>-</v>
      </c>
    </row>
    <row r="136" spans="1:22" ht="12.75">
      <c r="A136" s="22" t="s">
        <v>35</v>
      </c>
      <c r="B136" s="70">
        <v>0.27771990740740743</v>
      </c>
      <c r="C136" s="72">
        <v>39894</v>
      </c>
      <c r="D136" s="23">
        <f t="shared" si="0"/>
        <v>20.892789351848478</v>
      </c>
      <c r="E136" s="74">
        <v>208.218</v>
      </c>
      <c r="F136" s="74">
        <v>2081.726</v>
      </c>
      <c r="G136" s="74">
        <v>6.502</v>
      </c>
      <c r="H136" s="75">
        <f t="shared" si="1"/>
        <v>0.0009999999999763531</v>
      </c>
      <c r="I136" s="75">
        <f t="shared" si="2"/>
        <v>0</v>
      </c>
      <c r="J136" s="75">
        <f t="shared" si="3"/>
        <v>0</v>
      </c>
      <c r="K136" s="25">
        <f t="shared" si="4"/>
        <v>0.002449489742856516</v>
      </c>
      <c r="L136" s="25">
        <f t="shared" si="5"/>
        <v>0.0009999999999763531</v>
      </c>
      <c r="M136" s="25">
        <f t="shared" si="6"/>
        <v>0.0010000000002037268</v>
      </c>
      <c r="N136" s="25">
        <f t="shared" si="7"/>
        <v>-0.0019999999999997797</v>
      </c>
      <c r="O136" s="27">
        <f t="shared" si="8"/>
        <v>0.2134217652658139</v>
      </c>
      <c r="P136" s="27">
        <f t="shared" si="9"/>
        <v>0.2134217652658139</v>
      </c>
      <c r="Q136" s="27">
        <f t="shared" si="10"/>
        <v>0.030902854411818007</v>
      </c>
      <c r="R136" s="28">
        <f t="shared" si="11"/>
        <v>0.06492959189647135</v>
      </c>
      <c r="S136" s="27" t="str">
        <f t="shared" si="12"/>
        <v>-</v>
      </c>
      <c r="T136" s="28" t="str">
        <f t="shared" si="13"/>
        <v>-</v>
      </c>
      <c r="U136" s="27" t="str">
        <f t="shared" si="14"/>
        <v>-</v>
      </c>
      <c r="V136" s="28" t="str">
        <f t="shared" si="15"/>
        <v>-</v>
      </c>
    </row>
    <row r="137" spans="1:22" ht="12.75">
      <c r="A137" s="22" t="s">
        <v>35</v>
      </c>
      <c r="B137" s="70">
        <v>0.28899305555555554</v>
      </c>
      <c r="C137" s="72">
        <v>39895</v>
      </c>
      <c r="D137" s="23">
        <f t="shared" si="0"/>
        <v>21.904062499997963</v>
      </c>
      <c r="E137" s="74">
        <v>208.216</v>
      </c>
      <c r="F137" s="74">
        <v>2081.727</v>
      </c>
      <c r="G137" s="74">
        <v>6.501</v>
      </c>
      <c r="H137" s="75">
        <f t="shared" si="1"/>
        <v>-0.001999999999981128</v>
      </c>
      <c r="I137" s="75">
        <f t="shared" si="2"/>
        <v>0.0009999999997489795</v>
      </c>
      <c r="J137" s="75">
        <f t="shared" si="3"/>
        <v>-0.0009999999999994458</v>
      </c>
      <c r="K137" s="25">
        <f t="shared" si="4"/>
        <v>0.003741657386749317</v>
      </c>
      <c r="L137" s="25">
        <f t="shared" si="5"/>
        <v>-0.0010000000000047748</v>
      </c>
      <c r="M137" s="25">
        <f t="shared" si="6"/>
        <v>0.0019999999999527063</v>
      </c>
      <c r="N137" s="25">
        <f t="shared" si="7"/>
        <v>-0.0029999999999992255</v>
      </c>
      <c r="O137" s="27">
        <f t="shared" si="8"/>
        <v>1.292167643892801</v>
      </c>
      <c r="P137" s="27">
        <f t="shared" si="9"/>
        <v>1.292167643892801</v>
      </c>
      <c r="Q137" s="27">
        <f t="shared" si="10"/>
        <v>0.12422156655012205</v>
      </c>
      <c r="R137" s="28">
        <f t="shared" si="11"/>
        <v>0.08267552997507634</v>
      </c>
      <c r="S137" s="27" t="str">
        <f t="shared" si="12"/>
        <v>-</v>
      </c>
      <c r="T137" s="28" t="str">
        <f t="shared" si="13"/>
        <v>-</v>
      </c>
      <c r="U137" s="27" t="str">
        <f t="shared" si="14"/>
        <v>-</v>
      </c>
      <c r="V137" s="28" t="str">
        <f t="shared" si="15"/>
        <v>-</v>
      </c>
    </row>
  </sheetData>
  <sheetProtection/>
  <mergeCells count="5">
    <mergeCell ref="C7:C8"/>
    <mergeCell ref="D7:D8"/>
    <mergeCell ref="E7:G7"/>
    <mergeCell ref="H7:J7"/>
    <mergeCell ref="B7:B8"/>
  </mergeCells>
  <conditionalFormatting sqref="P117:P137">
    <cfRule type="cellIs" priority="3" dxfId="1" operator="equal" stopIfTrue="1">
      <formula>"-"</formula>
    </cfRule>
    <cfRule type="cellIs" priority="4" dxfId="4" operator="greaterThanOrEqual" stopIfTrue="1">
      <formula>20</formula>
    </cfRule>
  </conditionalFormatting>
  <conditionalFormatting sqref="O117:O137">
    <cfRule type="cellIs" priority="5" dxfId="1" operator="equal" stopIfTrue="1">
      <formula>"-"</formula>
    </cfRule>
    <cfRule type="cellIs" priority="6" dxfId="2" operator="greaterThanOrEqual" stopIfTrue="1">
      <formula>5</formula>
    </cfRule>
  </conditionalFormatting>
  <conditionalFormatting sqref="Q117:Q137 S117:S137 U117:U137">
    <cfRule type="cellIs" priority="7" dxfId="1" operator="equal" stopIfTrue="1">
      <formula>"-"</formula>
    </cfRule>
    <cfRule type="cellIs" priority="8" dxfId="0" operator="greaterThan" stopIfTrue="1">
      <formula>3</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57"/>
  <dimension ref="A1:V137"/>
  <sheetViews>
    <sheetView zoomScale="75" zoomScaleNormal="75" zoomScalePageLayoutView="0" workbookViewId="0" topLeftCell="C1">
      <pane ySplit="2430" topLeftCell="A1" activePane="bottomLeft" state="split"/>
      <selection pane="topLeft" activeCell="C1" sqref="C1"/>
      <selection pane="bottomLeft" activeCell="H144" sqref="H144"/>
    </sheetView>
  </sheetViews>
  <sheetFormatPr defaultColWidth="9.140625" defaultRowHeight="12.75"/>
  <cols>
    <col min="1" max="1" width="9.140625" style="1" hidden="1" customWidth="1"/>
    <col min="2" max="2" width="11.8515625" style="1" hidden="1" customWidth="1"/>
    <col min="3" max="3" width="12.7109375" style="1" customWidth="1"/>
    <col min="4" max="4" width="9.421875" style="1" customWidth="1"/>
    <col min="5" max="5" width="12.00390625" style="1" customWidth="1"/>
    <col min="6" max="6" width="12.28125" style="1" customWidth="1"/>
    <col min="7" max="7" width="11.8515625" style="1" customWidth="1"/>
    <col min="8" max="8" width="12.7109375" style="1" customWidth="1"/>
    <col min="9" max="9" width="12.140625" style="1" customWidth="1"/>
    <col min="10" max="10" width="10.28125" style="1" customWidth="1"/>
    <col min="11" max="11" width="13.28125" style="1" bestFit="1" customWidth="1"/>
    <col min="12" max="14" width="13.28125" style="1" customWidth="1"/>
    <col min="15" max="15" width="9.57421875" style="1" bestFit="1" customWidth="1"/>
    <col min="16" max="17" width="9.140625" style="1" customWidth="1"/>
    <col min="18" max="18" width="11.7109375" style="1" customWidth="1"/>
    <col min="19" max="19" width="9.140625" style="1" customWidth="1"/>
    <col min="20" max="20" width="10.421875" style="1" customWidth="1"/>
    <col min="21" max="21" width="9.140625" style="1" customWidth="1"/>
    <col min="22" max="22" width="10.7109375" style="1" customWidth="1"/>
    <col min="23" max="16384" width="9.140625" style="1" customWidth="1"/>
  </cols>
  <sheetData>
    <row r="1" spans="3:22" s="5" customFormat="1" ht="15.75">
      <c r="C1" s="3" t="s">
        <v>24</v>
      </c>
      <c r="D1" s="3"/>
      <c r="E1" s="4"/>
      <c r="F1" s="4"/>
      <c r="S1" s="6"/>
      <c r="T1" s="6"/>
      <c r="U1" s="6"/>
      <c r="V1" s="7"/>
    </row>
    <row r="2" spans="3:22" s="5" customFormat="1" ht="15.75">
      <c r="C2" s="8" t="s">
        <v>25</v>
      </c>
      <c r="D2" s="8"/>
      <c r="S2" s="6"/>
      <c r="T2" s="6"/>
      <c r="U2" s="6"/>
      <c r="V2" s="7"/>
    </row>
    <row r="3" spans="19:22" s="9" customFormat="1" ht="11.25">
      <c r="S3" s="10"/>
      <c r="T3" s="10"/>
      <c r="U3" s="10"/>
      <c r="V3" s="11"/>
    </row>
    <row r="4" spans="19:22" s="9" customFormat="1" ht="11.25">
      <c r="S4" s="10"/>
      <c r="T4" s="10"/>
      <c r="U4" s="10"/>
      <c r="V4" s="11"/>
    </row>
    <row r="5" spans="3:22" s="8" customFormat="1" ht="15.75">
      <c r="C5" s="8" t="s">
        <v>34</v>
      </c>
      <c r="G5" s="8" t="s">
        <v>33</v>
      </c>
      <c r="H5" s="21">
        <v>39873</v>
      </c>
      <c r="J5" s="26"/>
      <c r="S5" s="12"/>
      <c r="T5" s="12"/>
      <c r="U5" s="12"/>
      <c r="V5" s="13"/>
    </row>
    <row r="6" spans="19:22" s="9" customFormat="1" ht="12" thickBot="1">
      <c r="S6" s="10"/>
      <c r="T6" s="10"/>
      <c r="U6" s="10"/>
      <c r="V6" s="11"/>
    </row>
    <row r="7" spans="2:22" ht="13.5" thickBot="1">
      <c r="B7" s="113" t="s">
        <v>57</v>
      </c>
      <c r="C7" s="105" t="s">
        <v>0</v>
      </c>
      <c r="D7" s="105" t="s">
        <v>6</v>
      </c>
      <c r="E7" s="107" t="s">
        <v>1</v>
      </c>
      <c r="F7" s="108"/>
      <c r="G7" s="109"/>
      <c r="H7" s="110" t="s">
        <v>5</v>
      </c>
      <c r="I7" s="111"/>
      <c r="J7" s="112"/>
      <c r="K7" s="18"/>
      <c r="L7" s="29" t="s">
        <v>10</v>
      </c>
      <c r="M7" s="31"/>
      <c r="N7" s="31"/>
      <c r="O7" s="31"/>
      <c r="P7" s="30"/>
      <c r="Q7" s="34" t="s">
        <v>15</v>
      </c>
      <c r="R7" s="34"/>
      <c r="S7" s="37"/>
      <c r="T7" s="37"/>
      <c r="U7" s="37"/>
      <c r="V7" s="38"/>
    </row>
    <row r="8" spans="2:22" ht="13.5" thickBot="1">
      <c r="B8" s="114"/>
      <c r="C8" s="106"/>
      <c r="D8" s="106"/>
      <c r="E8" s="16" t="s">
        <v>2</v>
      </c>
      <c r="F8" s="16" t="s">
        <v>3</v>
      </c>
      <c r="G8" s="16" t="s">
        <v>4</v>
      </c>
      <c r="H8" s="15" t="s">
        <v>2</v>
      </c>
      <c r="I8" s="15" t="s">
        <v>3</v>
      </c>
      <c r="J8" s="15" t="s">
        <v>4</v>
      </c>
      <c r="K8" s="20" t="s">
        <v>7</v>
      </c>
      <c r="L8" s="40" t="s">
        <v>16</v>
      </c>
      <c r="M8" s="40" t="s">
        <v>17</v>
      </c>
      <c r="N8" s="40" t="s">
        <v>18</v>
      </c>
      <c r="O8" s="19" t="s">
        <v>8</v>
      </c>
      <c r="P8" s="39" t="s">
        <v>9</v>
      </c>
      <c r="Q8" s="33" t="s">
        <v>11</v>
      </c>
      <c r="R8" s="36" t="s">
        <v>13</v>
      </c>
      <c r="S8" s="32" t="s">
        <v>12</v>
      </c>
      <c r="T8" s="35" t="s">
        <v>13</v>
      </c>
      <c r="U8" s="32" t="s">
        <v>14</v>
      </c>
      <c r="V8" s="35" t="s">
        <v>13</v>
      </c>
    </row>
    <row r="9" ht="13.5" hidden="1" thickTop="1"/>
    <row r="10" ht="13.5" hidden="1" thickTop="1"/>
    <row r="11" ht="13.5" hidden="1" thickTop="1"/>
    <row r="12" ht="13.5" hidden="1" thickTop="1"/>
    <row r="13" ht="13.5" hidden="1" thickTop="1"/>
    <row r="14" ht="13.5" hidden="1" thickTop="1"/>
    <row r="15" ht="13.5" hidden="1" thickTop="1"/>
    <row r="16" ht="13.5" hidden="1" thickTop="1"/>
    <row r="17" ht="13.5" hidden="1" thickTop="1"/>
    <row r="18" ht="13.5" hidden="1" thickTop="1"/>
    <row r="19" ht="13.5" hidden="1" thickTop="1"/>
    <row r="20" ht="13.5" hidden="1" thickTop="1"/>
    <row r="21" ht="13.5" hidden="1" thickTop="1"/>
    <row r="22" ht="13.5" hidden="1" thickTop="1"/>
    <row r="23" ht="13.5" hidden="1" thickTop="1"/>
    <row r="24" ht="13.5" hidden="1" thickTop="1"/>
    <row r="25" ht="13.5" hidden="1" thickTop="1"/>
    <row r="26" ht="13.5" hidden="1" thickTop="1"/>
    <row r="27" ht="13.5" hidden="1" thickTop="1"/>
    <row r="28" ht="13.5" hidden="1" thickTop="1"/>
    <row r="29" ht="13.5" hidden="1" thickTop="1"/>
    <row r="30" ht="13.5" hidden="1" thickTop="1"/>
    <row r="31" ht="13.5" hidden="1" thickTop="1"/>
    <row r="32" ht="13.5" hidden="1" thickTop="1"/>
    <row r="33" ht="13.5" hidden="1" thickTop="1"/>
    <row r="34" ht="13.5" hidden="1" thickTop="1"/>
    <row r="35" ht="13.5" hidden="1" thickTop="1"/>
    <row r="36" ht="13.5" hidden="1" thickTop="1"/>
    <row r="37" ht="13.5" hidden="1" thickTop="1"/>
    <row r="38" ht="13.5" hidden="1" thickTop="1"/>
    <row r="39" ht="13.5" hidden="1" thickTop="1"/>
    <row r="40" ht="13.5" hidden="1" thickTop="1"/>
    <row r="41" ht="13.5" hidden="1" thickTop="1"/>
    <row r="42" ht="13.5" hidden="1" thickTop="1"/>
    <row r="43" ht="13.5" hidden="1" thickTop="1"/>
    <row r="44" ht="13.5" hidden="1" thickTop="1"/>
    <row r="45" ht="13.5" hidden="1" thickTop="1"/>
    <row r="46" ht="13.5" hidden="1" thickTop="1"/>
    <row r="47" ht="13.5" hidden="1" thickTop="1"/>
    <row r="48" ht="13.5" hidden="1" thickTop="1"/>
    <row r="49" ht="13.5" hidden="1" thickTop="1"/>
    <row r="50" ht="13.5" hidden="1" thickTop="1"/>
    <row r="51" ht="13.5" hidden="1" thickTop="1"/>
    <row r="52" ht="13.5" hidden="1" thickTop="1"/>
    <row r="53" ht="13.5" hidden="1" thickTop="1"/>
    <row r="54" ht="13.5" hidden="1" thickTop="1"/>
    <row r="55" ht="13.5" hidden="1" thickTop="1"/>
    <row r="56" ht="13.5" hidden="1" thickTop="1"/>
    <row r="57" ht="13.5" hidden="1" thickTop="1"/>
    <row r="58" ht="13.5" hidden="1" thickTop="1"/>
    <row r="59" ht="13.5" hidden="1" thickTop="1"/>
    <row r="60" ht="13.5" hidden="1" thickTop="1"/>
    <row r="61" ht="13.5" hidden="1" thickTop="1"/>
    <row r="62" ht="13.5" hidden="1" thickTop="1"/>
    <row r="63" ht="13.5" hidden="1" thickTop="1"/>
    <row r="64" ht="13.5" hidden="1" thickTop="1"/>
    <row r="65" ht="13.5" hidden="1" thickTop="1"/>
    <row r="66" ht="13.5" hidden="1" thickTop="1"/>
    <row r="67" ht="13.5" hidden="1" thickTop="1"/>
    <row r="68" ht="13.5" hidden="1" thickTop="1"/>
    <row r="69" ht="13.5" hidden="1" thickTop="1"/>
    <row r="70" ht="13.5" hidden="1" thickTop="1"/>
    <row r="71" ht="13.5" hidden="1" thickTop="1"/>
    <row r="72" ht="13.5" hidden="1" thickTop="1"/>
    <row r="73" ht="13.5" hidden="1" thickTop="1"/>
    <row r="74" ht="13.5" hidden="1" thickTop="1"/>
    <row r="75" ht="13.5" hidden="1" thickTop="1"/>
    <row r="76" ht="13.5" hidden="1" thickTop="1"/>
    <row r="77" ht="13.5" hidden="1" thickTop="1"/>
    <row r="78" ht="13.5" hidden="1" thickTop="1"/>
    <row r="79" ht="13.5" hidden="1" thickTop="1"/>
    <row r="80" ht="13.5" hidden="1" thickTop="1"/>
    <row r="81" ht="13.5" hidden="1" thickTop="1"/>
    <row r="82" ht="13.5" hidden="1" thickTop="1"/>
    <row r="83" ht="13.5" hidden="1" thickTop="1"/>
    <row r="84" ht="13.5" hidden="1" thickTop="1"/>
    <row r="85" ht="13.5" hidden="1" thickTop="1"/>
    <row r="86" ht="13.5" hidden="1" thickTop="1"/>
    <row r="87" ht="13.5" hidden="1" thickTop="1"/>
    <row r="88" ht="13.5" hidden="1" thickTop="1"/>
    <row r="89" ht="13.5" hidden="1" thickTop="1"/>
    <row r="90" ht="13.5" hidden="1" thickTop="1"/>
    <row r="91" ht="13.5" hidden="1" thickTop="1"/>
    <row r="92" ht="13.5" hidden="1" thickTop="1"/>
    <row r="93" ht="13.5" hidden="1" thickTop="1"/>
    <row r="94" ht="13.5" hidden="1" thickTop="1"/>
    <row r="95" ht="13.5" hidden="1" thickTop="1"/>
    <row r="96" ht="13.5" hidden="1" thickTop="1"/>
    <row r="97" ht="13.5" hidden="1" thickTop="1"/>
    <row r="98" ht="13.5" hidden="1" thickTop="1"/>
    <row r="99" ht="13.5" hidden="1" thickTop="1"/>
    <row r="100" ht="13.5" hidden="1" thickTop="1"/>
    <row r="101" ht="13.5" hidden="1" thickTop="1"/>
    <row r="102" ht="13.5" hidden="1" thickTop="1"/>
    <row r="103" ht="13.5" hidden="1" thickTop="1"/>
    <row r="104" ht="13.5" hidden="1" thickTop="1"/>
    <row r="105" ht="13.5" hidden="1" thickTop="1"/>
    <row r="106" ht="13.5" hidden="1" thickTop="1"/>
    <row r="107" ht="13.5" hidden="1" thickTop="1"/>
    <row r="108" ht="13.5" hidden="1" thickTop="1"/>
    <row r="109" ht="13.5" hidden="1" thickTop="1"/>
    <row r="110" ht="13.5" hidden="1" thickTop="1"/>
    <row r="111" ht="13.5" hidden="1" thickTop="1"/>
    <row r="112" ht="13.5" hidden="1" thickTop="1"/>
    <row r="113" ht="13.5" hidden="1" thickTop="1"/>
    <row r="114" ht="13.5" hidden="1" thickTop="1"/>
    <row r="115" ht="13.5" hidden="1" thickTop="1"/>
    <row r="116" spans="2:14" ht="13.5" thickTop="1">
      <c r="B116" s="68"/>
      <c r="C116" s="73"/>
      <c r="D116" s="17"/>
      <c r="E116" s="24">
        <v>0</v>
      </c>
      <c r="F116" s="24">
        <v>0</v>
      </c>
      <c r="G116" s="24">
        <v>0</v>
      </c>
      <c r="H116" s="14"/>
      <c r="I116" s="14"/>
      <c r="J116" s="14"/>
      <c r="K116" s="19"/>
      <c r="L116" s="2"/>
      <c r="M116" s="2"/>
      <c r="N116" s="2"/>
    </row>
    <row r="117" spans="1:22" ht="12.75">
      <c r="A117" s="22" t="s">
        <v>33</v>
      </c>
      <c r="B117" s="69">
        <v>0.38493055555555555</v>
      </c>
      <c r="C117" s="72">
        <v>39873</v>
      </c>
      <c r="D117" s="23">
        <f>(C117+B117)-($C$117+$B$117)</f>
        <v>0</v>
      </c>
      <c r="E117" s="74">
        <v>221.53</v>
      </c>
      <c r="F117" s="74">
        <v>2092.684</v>
      </c>
      <c r="G117" s="74">
        <v>1.81</v>
      </c>
      <c r="H117" s="75">
        <f>E117-E116</f>
        <v>221.53</v>
      </c>
      <c r="I117" s="75">
        <f>F117-F116</f>
        <v>2092.684</v>
      </c>
      <c r="J117" s="75">
        <f>G117-G116</f>
        <v>1.81</v>
      </c>
      <c r="K117" s="25">
        <f>SQRT((($E$117-E117)^2)+(($F$117-F117)^2)+(($G$117-G117)^2))</f>
        <v>0</v>
      </c>
      <c r="L117" s="25">
        <f>E117-E$117</f>
        <v>0</v>
      </c>
      <c r="M117" s="25">
        <f>F117-F$117</f>
        <v>0</v>
      </c>
      <c r="N117" s="25">
        <f>G117-G$117</f>
        <v>0</v>
      </c>
      <c r="O117" s="27" t="str">
        <f>IF(D117&gt;=2,($K117-$K116)*1000,"-")</f>
        <v>-</v>
      </c>
      <c r="P117" s="27" t="str">
        <f>IF(D117&gt;=4,($K117-$K114)*1000,"-")</f>
        <v>-</v>
      </c>
      <c r="Q117" s="27" t="str">
        <f>IF(D117&gt;=7,($K117-$K111)/($D117-$D111)*1000,"-")</f>
        <v>-</v>
      </c>
      <c r="R117" s="28" t="str">
        <f>IF(D117&gt;=7,(AVERAGE(Q111:Q117)),"-")</f>
        <v>-</v>
      </c>
      <c r="S117" s="27" t="str">
        <f>IF(D117&gt;=30,($K117-$K89)/($D117-$D89)*1000,"-")</f>
        <v>-</v>
      </c>
      <c r="T117" s="28" t="str">
        <f>IF(D117&gt;=30,(AVERAGE(S89:S117)),"-")</f>
        <v>-</v>
      </c>
      <c r="U117" s="27" t="str">
        <f>IF(D117&gt;=90,($K117-$K29)/($D117-$D29)*1000,"-")</f>
        <v>-</v>
      </c>
      <c r="V117" s="28" t="str">
        <f>IF(D117&gt;=90,(AVERAGE(S29:S117)),"-")</f>
        <v>-</v>
      </c>
    </row>
    <row r="118" spans="1:22" ht="12.75">
      <c r="A118" s="22" t="s">
        <v>33</v>
      </c>
      <c r="B118" s="69">
        <v>0.3534143518518518</v>
      </c>
      <c r="C118" s="72">
        <v>39874</v>
      </c>
      <c r="D118" s="23">
        <f aca="true" t="shared" si="0" ref="D118:D137">(C118+B118)-($C$117+$B$117)</f>
        <v>0.9684837962995516</v>
      </c>
      <c r="E118" s="74">
        <v>221.53</v>
      </c>
      <c r="F118" s="74">
        <v>2092.685</v>
      </c>
      <c r="G118" s="74">
        <v>1.81</v>
      </c>
      <c r="H118" s="75">
        <f aca="true" t="shared" si="1" ref="H118:H137">E118-E117</f>
        <v>0</v>
      </c>
      <c r="I118" s="75">
        <f aca="true" t="shared" si="2" ref="I118:I137">F118-F117</f>
        <v>0.0009999999997489795</v>
      </c>
      <c r="J118" s="75">
        <f aca="true" t="shared" si="3" ref="J118:J137">G118-G117</f>
        <v>0</v>
      </c>
      <c r="K118" s="25">
        <f aca="true" t="shared" si="4" ref="K118:K137">SQRT((($E$117-E118)^2)+(($F$117-F118)^2)+(($G$117-G118)^2))</f>
        <v>0.0009999999997489795</v>
      </c>
      <c r="L118" s="25">
        <f aca="true" t="shared" si="5" ref="L118:L137">E118-E$117</f>
        <v>0</v>
      </c>
      <c r="M118" s="25">
        <f aca="true" t="shared" si="6" ref="M118:M137">F118-F$117</f>
        <v>0.0009999999997489795</v>
      </c>
      <c r="N118" s="25">
        <f aca="true" t="shared" si="7" ref="N118:N137">G118-G$117</f>
        <v>0</v>
      </c>
      <c r="O118" s="27" t="str">
        <f aca="true" t="shared" si="8" ref="O118:O137">IF(D118&gt;=2,($K118-$K117)*1000,"-")</f>
        <v>-</v>
      </c>
      <c r="P118" s="27" t="str">
        <f aca="true" t="shared" si="9" ref="P118:P137">IF(D118&gt;=4,($K118-$K115)*1000,"-")</f>
        <v>-</v>
      </c>
      <c r="Q118" s="27" t="str">
        <f aca="true" t="shared" si="10" ref="Q118:Q137">IF(D118&gt;=7,($K118-$K112)/($D118-$D112)*1000,"-")</f>
        <v>-</v>
      </c>
      <c r="R118" s="28" t="str">
        <f aca="true" t="shared" si="11" ref="R118:R137">IF(D118&gt;=7,(AVERAGE(Q112:Q118)),"-")</f>
        <v>-</v>
      </c>
      <c r="S118" s="27" t="str">
        <f aca="true" t="shared" si="12" ref="S118:S137">IF(D118&gt;=30,($K118-$K90)/($D118-$D90)*1000,"-")</f>
        <v>-</v>
      </c>
      <c r="T118" s="28" t="str">
        <f aca="true" t="shared" si="13" ref="T118:T137">IF(D118&gt;=30,(AVERAGE(S90:S118)),"-")</f>
        <v>-</v>
      </c>
      <c r="U118" s="27" t="str">
        <f aca="true" t="shared" si="14" ref="U118:U137">IF(D118&gt;=90,($K118-$K30)/($D118-$D30)*1000,"-")</f>
        <v>-</v>
      </c>
      <c r="V118" s="28" t="str">
        <f aca="true" t="shared" si="15" ref="V118:V137">IF(D118&gt;=90,(AVERAGE(S30:S118)),"-")</f>
        <v>-</v>
      </c>
    </row>
    <row r="119" spans="1:22" ht="12.75">
      <c r="A119" s="22" t="s">
        <v>33</v>
      </c>
      <c r="B119" s="69">
        <v>0.38650462962962967</v>
      </c>
      <c r="C119" s="72">
        <v>39875</v>
      </c>
      <c r="D119" s="23">
        <f t="shared" si="0"/>
        <v>2.001574074070959</v>
      </c>
      <c r="E119" s="74">
        <v>221.531</v>
      </c>
      <c r="F119" s="74">
        <v>2092.686</v>
      </c>
      <c r="G119" s="74">
        <v>1.81</v>
      </c>
      <c r="H119" s="75">
        <f t="shared" si="1"/>
        <v>0.0010000000000047748</v>
      </c>
      <c r="I119" s="75">
        <f t="shared" si="2"/>
        <v>0.0010000000002037268</v>
      </c>
      <c r="J119" s="75">
        <f t="shared" si="3"/>
        <v>0</v>
      </c>
      <c r="K119" s="25">
        <f t="shared" si="4"/>
        <v>0.002236067977459624</v>
      </c>
      <c r="L119" s="25">
        <f t="shared" si="5"/>
        <v>0.0010000000000047748</v>
      </c>
      <c r="M119" s="25">
        <f t="shared" si="6"/>
        <v>0.0019999999999527063</v>
      </c>
      <c r="N119" s="25">
        <f t="shared" si="7"/>
        <v>0</v>
      </c>
      <c r="O119" s="27">
        <f t="shared" si="8"/>
        <v>1.2360679777106447</v>
      </c>
      <c r="P119" s="27" t="str">
        <f t="shared" si="9"/>
        <v>-</v>
      </c>
      <c r="Q119" s="27" t="str">
        <f t="shared" si="10"/>
        <v>-</v>
      </c>
      <c r="R119" s="28" t="str">
        <f t="shared" si="11"/>
        <v>-</v>
      </c>
      <c r="S119" s="27" t="str">
        <f t="shared" si="12"/>
        <v>-</v>
      </c>
      <c r="T119" s="28" t="str">
        <f t="shared" si="13"/>
        <v>-</v>
      </c>
      <c r="U119" s="27" t="str">
        <f t="shared" si="14"/>
        <v>-</v>
      </c>
      <c r="V119" s="28" t="str">
        <f t="shared" si="15"/>
        <v>-</v>
      </c>
    </row>
    <row r="120" spans="1:22" ht="12.75">
      <c r="A120" s="22" t="s">
        <v>33</v>
      </c>
      <c r="B120" s="69">
        <v>0.3751388888888889</v>
      </c>
      <c r="C120" s="72">
        <v>39876</v>
      </c>
      <c r="D120" s="23">
        <f t="shared" si="0"/>
        <v>2.9902083333363407</v>
      </c>
      <c r="E120" s="74">
        <v>221.531</v>
      </c>
      <c r="F120" s="74">
        <v>2092.685</v>
      </c>
      <c r="G120" s="74">
        <v>1.809</v>
      </c>
      <c r="H120" s="75">
        <f t="shared" si="1"/>
        <v>0</v>
      </c>
      <c r="I120" s="75">
        <f t="shared" si="2"/>
        <v>-0.0010000000002037268</v>
      </c>
      <c r="J120" s="75">
        <f t="shared" si="3"/>
        <v>-0.001000000000000112</v>
      </c>
      <c r="K120" s="25">
        <f t="shared" si="4"/>
        <v>0.0017320508074267719</v>
      </c>
      <c r="L120" s="25">
        <f t="shared" si="5"/>
        <v>0.0010000000000047748</v>
      </c>
      <c r="M120" s="25">
        <f t="shared" si="6"/>
        <v>0.0009999999997489795</v>
      </c>
      <c r="N120" s="25">
        <f t="shared" si="7"/>
        <v>-0.001000000000000112</v>
      </c>
      <c r="O120" s="27">
        <f t="shared" si="8"/>
        <v>-0.5040171700328522</v>
      </c>
      <c r="P120" s="27" t="str">
        <f t="shared" si="9"/>
        <v>-</v>
      </c>
      <c r="Q120" s="27" t="str">
        <f t="shared" si="10"/>
        <v>-</v>
      </c>
      <c r="R120" s="28" t="str">
        <f t="shared" si="11"/>
        <v>-</v>
      </c>
      <c r="S120" s="27" t="str">
        <f t="shared" si="12"/>
        <v>-</v>
      </c>
      <c r="T120" s="28" t="str">
        <f t="shared" si="13"/>
        <v>-</v>
      </c>
      <c r="U120" s="27" t="str">
        <f t="shared" si="14"/>
        <v>-</v>
      </c>
      <c r="V120" s="28" t="str">
        <f t="shared" si="15"/>
        <v>-</v>
      </c>
    </row>
    <row r="121" spans="1:22" ht="12.75">
      <c r="A121" s="22" t="s">
        <v>33</v>
      </c>
      <c r="B121" s="69">
        <v>0.25</v>
      </c>
      <c r="C121" s="72">
        <v>39877</v>
      </c>
      <c r="D121" s="23">
        <f t="shared" si="0"/>
        <v>3.8650694444440887</v>
      </c>
      <c r="E121" s="74">
        <v>221.531</v>
      </c>
      <c r="F121" s="74">
        <v>2092.685</v>
      </c>
      <c r="G121" s="74">
        <v>1.808</v>
      </c>
      <c r="H121" s="75">
        <f t="shared" si="1"/>
        <v>0</v>
      </c>
      <c r="I121" s="75">
        <f t="shared" si="2"/>
        <v>0</v>
      </c>
      <c r="J121" s="75">
        <f t="shared" si="3"/>
        <v>-0.0009999999999998899</v>
      </c>
      <c r="K121" s="25">
        <f t="shared" si="4"/>
        <v>0.00244948974268265</v>
      </c>
      <c r="L121" s="25">
        <f t="shared" si="5"/>
        <v>0.0010000000000047748</v>
      </c>
      <c r="M121" s="25">
        <f t="shared" si="6"/>
        <v>0.0009999999997489795</v>
      </c>
      <c r="N121" s="25">
        <f t="shared" si="7"/>
        <v>-0.0020000000000000018</v>
      </c>
      <c r="O121" s="27">
        <f t="shared" si="8"/>
        <v>0.7174389352558783</v>
      </c>
      <c r="P121" s="27" t="str">
        <f t="shared" si="9"/>
        <v>-</v>
      </c>
      <c r="Q121" s="27" t="str">
        <f t="shared" si="10"/>
        <v>-</v>
      </c>
      <c r="R121" s="28" t="str">
        <f t="shared" si="11"/>
        <v>-</v>
      </c>
      <c r="S121" s="27" t="str">
        <f t="shared" si="12"/>
        <v>-</v>
      </c>
      <c r="T121" s="28" t="str">
        <f t="shared" si="13"/>
        <v>-</v>
      </c>
      <c r="U121" s="27" t="str">
        <f t="shared" si="14"/>
        <v>-</v>
      </c>
      <c r="V121" s="28" t="str">
        <f t="shared" si="15"/>
        <v>-</v>
      </c>
    </row>
    <row r="122" spans="1:22" ht="12.75">
      <c r="A122" s="22" t="s">
        <v>33</v>
      </c>
      <c r="B122" s="69">
        <v>0.33451388888888894</v>
      </c>
      <c r="C122" s="72">
        <v>39878</v>
      </c>
      <c r="D122" s="23">
        <f t="shared" si="0"/>
        <v>4.9495833333348855</v>
      </c>
      <c r="E122" s="74">
        <v>221.532</v>
      </c>
      <c r="F122" s="74">
        <v>2092.685</v>
      </c>
      <c r="G122" s="74">
        <v>1.81</v>
      </c>
      <c r="H122" s="75">
        <f t="shared" si="1"/>
        <v>0.0010000000000047748</v>
      </c>
      <c r="I122" s="75">
        <f t="shared" si="2"/>
        <v>0</v>
      </c>
      <c r="J122" s="75">
        <f t="shared" si="3"/>
        <v>0.0020000000000000018</v>
      </c>
      <c r="K122" s="25">
        <f t="shared" si="4"/>
        <v>0.002236067977396071</v>
      </c>
      <c r="L122" s="25">
        <f t="shared" si="5"/>
        <v>0.0020000000000095497</v>
      </c>
      <c r="M122" s="25">
        <f t="shared" si="6"/>
        <v>0.0009999999997489795</v>
      </c>
      <c r="N122" s="25">
        <f t="shared" si="7"/>
        <v>0</v>
      </c>
      <c r="O122" s="27">
        <f t="shared" si="8"/>
        <v>-0.213421765286579</v>
      </c>
      <c r="P122" s="27">
        <f t="shared" si="9"/>
        <v>-6.355289558501731E-11</v>
      </c>
      <c r="Q122" s="27" t="str">
        <f t="shared" si="10"/>
        <v>-</v>
      </c>
      <c r="R122" s="28" t="str">
        <f t="shared" si="11"/>
        <v>-</v>
      </c>
      <c r="S122" s="27" t="str">
        <f t="shared" si="12"/>
        <v>-</v>
      </c>
      <c r="T122" s="28" t="str">
        <f t="shared" si="13"/>
        <v>-</v>
      </c>
      <c r="U122" s="27" t="str">
        <f t="shared" si="14"/>
        <v>-</v>
      </c>
      <c r="V122" s="28" t="str">
        <f t="shared" si="15"/>
        <v>-</v>
      </c>
    </row>
    <row r="123" spans="1:22" ht="12.75">
      <c r="A123" s="22" t="s">
        <v>33</v>
      </c>
      <c r="B123" s="69">
        <v>0.2820138888888889</v>
      </c>
      <c r="C123" s="72">
        <v>39879</v>
      </c>
      <c r="D123" s="23">
        <f t="shared" si="0"/>
        <v>5.897083333329647</v>
      </c>
      <c r="E123" s="74">
        <v>221.531</v>
      </c>
      <c r="F123" s="74">
        <v>2092.685</v>
      </c>
      <c r="G123" s="74">
        <v>1.808</v>
      </c>
      <c r="H123" s="75">
        <f t="shared" si="1"/>
        <v>-0.0010000000000047748</v>
      </c>
      <c r="I123" s="75">
        <f t="shared" si="2"/>
        <v>0</v>
      </c>
      <c r="J123" s="75">
        <f t="shared" si="3"/>
        <v>-0.0020000000000000018</v>
      </c>
      <c r="K123" s="25">
        <f t="shared" si="4"/>
        <v>0.00244948974268265</v>
      </c>
      <c r="L123" s="25">
        <f t="shared" si="5"/>
        <v>0.0010000000000047748</v>
      </c>
      <c r="M123" s="25">
        <f t="shared" si="6"/>
        <v>0.0009999999997489795</v>
      </c>
      <c r="N123" s="25">
        <f t="shared" si="7"/>
        <v>-0.0020000000000000018</v>
      </c>
      <c r="O123" s="27">
        <f t="shared" si="8"/>
        <v>0.213421765286579</v>
      </c>
      <c r="P123" s="27">
        <f t="shared" si="9"/>
        <v>0.7174389352558783</v>
      </c>
      <c r="Q123" s="27" t="str">
        <f t="shared" si="10"/>
        <v>-</v>
      </c>
      <c r="R123" s="28" t="str">
        <f t="shared" si="11"/>
        <v>-</v>
      </c>
      <c r="S123" s="27" t="str">
        <f t="shared" si="12"/>
        <v>-</v>
      </c>
      <c r="T123" s="28" t="str">
        <f t="shared" si="13"/>
        <v>-</v>
      </c>
      <c r="U123" s="27" t="str">
        <f t="shared" si="14"/>
        <v>-</v>
      </c>
      <c r="V123" s="28" t="str">
        <f t="shared" si="15"/>
        <v>-</v>
      </c>
    </row>
    <row r="124" spans="1:22" ht="12.75">
      <c r="A124" s="22" t="s">
        <v>33</v>
      </c>
      <c r="B124" s="69">
        <v>0.3333333333333333</v>
      </c>
      <c r="C124" s="72">
        <v>39880</v>
      </c>
      <c r="D124" s="23">
        <f t="shared" si="0"/>
        <v>6.948402777779847</v>
      </c>
      <c r="E124" s="74">
        <v>221.53</v>
      </c>
      <c r="F124" s="74">
        <v>2092.686</v>
      </c>
      <c r="G124" s="74">
        <v>1.81</v>
      </c>
      <c r="H124" s="75">
        <f t="shared" si="1"/>
        <v>-0.0010000000000047748</v>
      </c>
      <c r="I124" s="75">
        <f t="shared" si="2"/>
        <v>0.0010000000002037268</v>
      </c>
      <c r="J124" s="75">
        <f t="shared" si="3"/>
        <v>0.0020000000000000018</v>
      </c>
      <c r="K124" s="25">
        <f t="shared" si="4"/>
        <v>0.0019999999999527063</v>
      </c>
      <c r="L124" s="25">
        <f t="shared" si="5"/>
        <v>0</v>
      </c>
      <c r="M124" s="25">
        <f t="shared" si="6"/>
        <v>0.0019999999999527063</v>
      </c>
      <c r="N124" s="25">
        <f t="shared" si="7"/>
        <v>0</v>
      </c>
      <c r="O124" s="27">
        <f t="shared" si="8"/>
        <v>-0.4494897427299439</v>
      </c>
      <c r="P124" s="27">
        <f t="shared" si="9"/>
        <v>-0.4494897427299439</v>
      </c>
      <c r="Q124" s="27" t="str">
        <f t="shared" si="10"/>
        <v>-</v>
      </c>
      <c r="R124" s="28" t="str">
        <f t="shared" si="11"/>
        <v>-</v>
      </c>
      <c r="S124" s="27" t="str">
        <f t="shared" si="12"/>
        <v>-</v>
      </c>
      <c r="T124" s="28" t="str">
        <f t="shared" si="13"/>
        <v>-</v>
      </c>
      <c r="U124" s="27" t="str">
        <f t="shared" si="14"/>
        <v>-</v>
      </c>
      <c r="V124" s="28" t="str">
        <f t="shared" si="15"/>
        <v>-</v>
      </c>
    </row>
    <row r="125" spans="1:22" ht="12.75">
      <c r="A125" s="22" t="s">
        <v>33</v>
      </c>
      <c r="B125" s="69">
        <v>0.2845949074074074</v>
      </c>
      <c r="C125" s="72">
        <v>39881</v>
      </c>
      <c r="D125" s="23">
        <f t="shared" si="0"/>
        <v>7.899664351854881</v>
      </c>
      <c r="E125" s="74">
        <v>221.531</v>
      </c>
      <c r="F125" s="74">
        <v>2092.685</v>
      </c>
      <c r="G125" s="74">
        <v>1.808</v>
      </c>
      <c r="H125" s="75">
        <f t="shared" si="1"/>
        <v>0.0010000000000047748</v>
      </c>
      <c r="I125" s="75">
        <f t="shared" si="2"/>
        <v>-0.0010000000002037268</v>
      </c>
      <c r="J125" s="75">
        <f t="shared" si="3"/>
        <v>-0.0020000000000000018</v>
      </c>
      <c r="K125" s="25">
        <f t="shared" si="4"/>
        <v>0.00244948974268265</v>
      </c>
      <c r="L125" s="25">
        <f t="shared" si="5"/>
        <v>0.0010000000000047748</v>
      </c>
      <c r="M125" s="25">
        <f t="shared" si="6"/>
        <v>0.0009999999997489795</v>
      </c>
      <c r="N125" s="25">
        <f t="shared" si="7"/>
        <v>-0.0020000000000000018</v>
      </c>
      <c r="O125" s="27">
        <f t="shared" si="8"/>
        <v>0.4494897427299439</v>
      </c>
      <c r="P125" s="27">
        <f t="shared" si="9"/>
        <v>0.213421765286579</v>
      </c>
      <c r="Q125" s="27">
        <f t="shared" si="10"/>
        <v>0.036184892935076374</v>
      </c>
      <c r="R125" s="28">
        <f t="shared" si="11"/>
        <v>0.036184892935076374</v>
      </c>
      <c r="S125" s="27" t="str">
        <f t="shared" si="12"/>
        <v>-</v>
      </c>
      <c r="T125" s="28" t="str">
        <f t="shared" si="13"/>
        <v>-</v>
      </c>
      <c r="U125" s="27" t="str">
        <f t="shared" si="14"/>
        <v>-</v>
      </c>
      <c r="V125" s="28" t="str">
        <f t="shared" si="15"/>
        <v>-</v>
      </c>
    </row>
    <row r="126" spans="1:22" ht="12.75">
      <c r="A126" s="22" t="s">
        <v>33</v>
      </c>
      <c r="B126" s="69">
        <v>0.2870601851851852</v>
      </c>
      <c r="C126" s="72">
        <v>39883</v>
      </c>
      <c r="D126" s="23">
        <f t="shared" si="0"/>
        <v>9.90212962962687</v>
      </c>
      <c r="E126" s="74">
        <v>221.531</v>
      </c>
      <c r="F126" s="74">
        <v>2092.686</v>
      </c>
      <c r="G126" s="74">
        <v>1.808</v>
      </c>
      <c r="H126" s="75">
        <f t="shared" si="1"/>
        <v>0</v>
      </c>
      <c r="I126" s="75">
        <f t="shared" si="2"/>
        <v>0.0010000000002037268</v>
      </c>
      <c r="J126" s="75">
        <f t="shared" si="3"/>
        <v>0</v>
      </c>
      <c r="K126" s="25">
        <f t="shared" si="4"/>
        <v>0.0029999999999700635</v>
      </c>
      <c r="L126" s="25">
        <f t="shared" si="5"/>
        <v>0.0010000000000047748</v>
      </c>
      <c r="M126" s="25">
        <f t="shared" si="6"/>
        <v>0.0019999999999527063</v>
      </c>
      <c r="N126" s="25">
        <f t="shared" si="7"/>
        <v>-0.0020000000000000018</v>
      </c>
      <c r="O126" s="27">
        <f t="shared" si="8"/>
        <v>0.5505102572874133</v>
      </c>
      <c r="P126" s="27">
        <f t="shared" si="9"/>
        <v>0.5505102572874133</v>
      </c>
      <c r="Q126" s="27">
        <f t="shared" si="10"/>
        <v>0.18344381224707682</v>
      </c>
      <c r="R126" s="28">
        <f t="shared" si="11"/>
        <v>0.1098143525910766</v>
      </c>
      <c r="S126" s="27" t="str">
        <f t="shared" si="12"/>
        <v>-</v>
      </c>
      <c r="T126" s="28" t="str">
        <f t="shared" si="13"/>
        <v>-</v>
      </c>
      <c r="U126" s="27" t="str">
        <f t="shared" si="14"/>
        <v>-</v>
      </c>
      <c r="V126" s="28" t="str">
        <f t="shared" si="15"/>
        <v>-</v>
      </c>
    </row>
    <row r="127" spans="1:22" ht="12.75">
      <c r="A127" s="22" t="s">
        <v>33</v>
      </c>
      <c r="B127" s="69">
        <v>0.3088773148148148</v>
      </c>
      <c r="C127" s="72">
        <v>39884</v>
      </c>
      <c r="D127" s="23">
        <f t="shared" si="0"/>
        <v>10.923946759256069</v>
      </c>
      <c r="E127" s="74">
        <v>221.531</v>
      </c>
      <c r="F127" s="74">
        <v>2092.685</v>
      </c>
      <c r="G127" s="74">
        <v>1.808</v>
      </c>
      <c r="H127" s="75">
        <f t="shared" si="1"/>
        <v>0</v>
      </c>
      <c r="I127" s="75">
        <f t="shared" si="2"/>
        <v>-0.0010000000002037268</v>
      </c>
      <c r="J127" s="75">
        <f t="shared" si="3"/>
        <v>0</v>
      </c>
      <c r="K127" s="25">
        <f t="shared" si="4"/>
        <v>0.00244948974268265</v>
      </c>
      <c r="L127" s="25">
        <f t="shared" si="5"/>
        <v>0.0010000000000047748</v>
      </c>
      <c r="M127" s="25">
        <f t="shared" si="6"/>
        <v>0.0009999999997489795</v>
      </c>
      <c r="N127" s="25">
        <f t="shared" si="7"/>
        <v>-0.0020000000000000018</v>
      </c>
      <c r="O127" s="27">
        <f t="shared" si="8"/>
        <v>-0.5505102572874133</v>
      </c>
      <c r="P127" s="27">
        <f t="shared" si="9"/>
        <v>0.4494897427299439</v>
      </c>
      <c r="Q127" s="27">
        <f t="shared" si="10"/>
        <v>0</v>
      </c>
      <c r="R127" s="28">
        <f t="shared" si="11"/>
        <v>0.07320956839405106</v>
      </c>
      <c r="S127" s="27" t="str">
        <f t="shared" si="12"/>
        <v>-</v>
      </c>
      <c r="T127" s="28" t="str">
        <f t="shared" si="13"/>
        <v>-</v>
      </c>
      <c r="U127" s="27" t="str">
        <f t="shared" si="14"/>
        <v>-</v>
      </c>
      <c r="V127" s="28" t="str">
        <f t="shared" si="15"/>
        <v>-</v>
      </c>
    </row>
    <row r="128" spans="1:22" ht="12.75">
      <c r="A128" s="22" t="s">
        <v>33</v>
      </c>
      <c r="B128" s="69">
        <v>0.301724537037037</v>
      </c>
      <c r="C128" s="72">
        <v>39885</v>
      </c>
      <c r="D128" s="23">
        <f t="shared" si="0"/>
        <v>11.916793981479714</v>
      </c>
      <c r="E128" s="74">
        <v>221.532</v>
      </c>
      <c r="F128" s="74">
        <v>2092.685</v>
      </c>
      <c r="G128" s="74">
        <v>1.808</v>
      </c>
      <c r="H128" s="75">
        <f t="shared" si="1"/>
        <v>0.0010000000000047748</v>
      </c>
      <c r="I128" s="75">
        <f t="shared" si="2"/>
        <v>0</v>
      </c>
      <c r="J128" s="75">
        <f t="shared" si="3"/>
        <v>0</v>
      </c>
      <c r="K128" s="25">
        <f t="shared" si="4"/>
        <v>0.0029999999999226943</v>
      </c>
      <c r="L128" s="25">
        <f t="shared" si="5"/>
        <v>0.0020000000000095497</v>
      </c>
      <c r="M128" s="25">
        <f t="shared" si="6"/>
        <v>0.0009999999997489795</v>
      </c>
      <c r="N128" s="25">
        <f t="shared" si="7"/>
        <v>-0.0020000000000000018</v>
      </c>
      <c r="O128" s="27">
        <f t="shared" si="8"/>
        <v>0.5505102572400441</v>
      </c>
      <c r="P128" s="27">
        <f t="shared" si="9"/>
        <v>0.5505102572400441</v>
      </c>
      <c r="Q128" s="27">
        <f t="shared" si="10"/>
        <v>0.10964675263981528</v>
      </c>
      <c r="R128" s="28">
        <f t="shared" si="11"/>
        <v>0.08231886445549212</v>
      </c>
      <c r="S128" s="27" t="str">
        <f t="shared" si="12"/>
        <v>-</v>
      </c>
      <c r="T128" s="28" t="str">
        <f t="shared" si="13"/>
        <v>-</v>
      </c>
      <c r="U128" s="27" t="str">
        <f t="shared" si="14"/>
        <v>-</v>
      </c>
      <c r="V128" s="28" t="str">
        <f t="shared" si="15"/>
        <v>-</v>
      </c>
    </row>
    <row r="129" spans="1:22" ht="12.75">
      <c r="A129" s="22" t="s">
        <v>33</v>
      </c>
      <c r="B129" s="69">
        <v>0.30476851851851855</v>
      </c>
      <c r="C129" s="72">
        <v>39886</v>
      </c>
      <c r="D129" s="23">
        <f t="shared" si="0"/>
        <v>12.919837962959718</v>
      </c>
      <c r="E129" s="74">
        <v>221.533</v>
      </c>
      <c r="F129" s="74">
        <v>2092.685</v>
      </c>
      <c r="G129" s="74">
        <v>1.807</v>
      </c>
      <c r="H129" s="75">
        <f t="shared" si="1"/>
        <v>0.0009999999999763531</v>
      </c>
      <c r="I129" s="75">
        <f t="shared" si="2"/>
        <v>0</v>
      </c>
      <c r="J129" s="75">
        <f t="shared" si="3"/>
        <v>-0.001000000000000112</v>
      </c>
      <c r="K129" s="25">
        <f t="shared" si="4"/>
        <v>0.004358898943473462</v>
      </c>
      <c r="L129" s="25">
        <f t="shared" si="5"/>
        <v>0.002999999999985903</v>
      </c>
      <c r="M129" s="25">
        <f t="shared" si="6"/>
        <v>0.0009999999997489795</v>
      </c>
      <c r="N129" s="25">
        <f t="shared" si="7"/>
        <v>-0.0030000000000001137</v>
      </c>
      <c r="O129" s="27">
        <f t="shared" si="8"/>
        <v>1.3588989435507672</v>
      </c>
      <c r="P129" s="27">
        <f t="shared" si="9"/>
        <v>1.358898943503398</v>
      </c>
      <c r="Q129" s="27">
        <f t="shared" si="10"/>
        <v>0.2718889241459075</v>
      </c>
      <c r="R129" s="28">
        <f t="shared" si="11"/>
        <v>0.1202328763935752</v>
      </c>
      <c r="S129" s="27" t="str">
        <f t="shared" si="12"/>
        <v>-</v>
      </c>
      <c r="T129" s="28" t="str">
        <f t="shared" si="13"/>
        <v>-</v>
      </c>
      <c r="U129" s="27" t="str">
        <f t="shared" si="14"/>
        <v>-</v>
      </c>
      <c r="V129" s="28" t="str">
        <f t="shared" si="15"/>
        <v>-</v>
      </c>
    </row>
    <row r="130" spans="1:22" ht="12.75">
      <c r="A130" s="22" t="s">
        <v>33</v>
      </c>
      <c r="B130" s="69">
        <v>0.3715046296296296</v>
      </c>
      <c r="C130" s="72">
        <v>39887</v>
      </c>
      <c r="D130" s="23">
        <f t="shared" si="0"/>
        <v>13.986574074071541</v>
      </c>
      <c r="E130" s="74">
        <v>221.532</v>
      </c>
      <c r="F130" s="74">
        <v>2092.686</v>
      </c>
      <c r="G130" s="74">
        <v>1.808</v>
      </c>
      <c r="H130" s="75">
        <f t="shared" si="1"/>
        <v>-0.0009999999999763531</v>
      </c>
      <c r="I130" s="75">
        <f t="shared" si="2"/>
        <v>0.0010000000002037268</v>
      </c>
      <c r="J130" s="75">
        <f t="shared" si="3"/>
        <v>0.001000000000000112</v>
      </c>
      <c r="K130" s="25">
        <f t="shared" si="4"/>
        <v>0.003464101615115964</v>
      </c>
      <c r="L130" s="25">
        <f t="shared" si="5"/>
        <v>0.0020000000000095497</v>
      </c>
      <c r="M130" s="25">
        <f t="shared" si="6"/>
        <v>0.0019999999999527063</v>
      </c>
      <c r="N130" s="25">
        <f t="shared" si="7"/>
        <v>-0.0020000000000000018</v>
      </c>
      <c r="O130" s="27">
        <f t="shared" si="8"/>
        <v>-0.8947973283574976</v>
      </c>
      <c r="P130" s="27">
        <f t="shared" si="9"/>
        <v>1.014611872433314</v>
      </c>
      <c r="Q130" s="27">
        <f t="shared" si="10"/>
        <v>0.20802301528731915</v>
      </c>
      <c r="R130" s="28">
        <f t="shared" si="11"/>
        <v>0.1348645662091992</v>
      </c>
      <c r="S130" s="27" t="str">
        <f t="shared" si="12"/>
        <v>-</v>
      </c>
      <c r="T130" s="28" t="str">
        <f t="shared" si="13"/>
        <v>-</v>
      </c>
      <c r="U130" s="27" t="str">
        <f t="shared" si="14"/>
        <v>-</v>
      </c>
      <c r="V130" s="28" t="str">
        <f t="shared" si="15"/>
        <v>-</v>
      </c>
    </row>
    <row r="131" spans="1:22" ht="12.75">
      <c r="A131" s="22" t="s">
        <v>33</v>
      </c>
      <c r="B131" s="69">
        <v>0.31855324074074076</v>
      </c>
      <c r="C131" s="72">
        <v>39889</v>
      </c>
      <c r="D131" s="23">
        <f t="shared" si="0"/>
        <v>15.933622685188311</v>
      </c>
      <c r="E131" s="74">
        <v>221.533</v>
      </c>
      <c r="F131" s="74">
        <v>2092.687</v>
      </c>
      <c r="G131" s="74">
        <v>1.807</v>
      </c>
      <c r="H131" s="75">
        <f t="shared" si="1"/>
        <v>0.0009999999999763531</v>
      </c>
      <c r="I131" s="75">
        <f t="shared" si="2"/>
        <v>0.0009999999997489795</v>
      </c>
      <c r="J131" s="75">
        <f t="shared" si="3"/>
        <v>-0.001000000000000112</v>
      </c>
      <c r="K131" s="25">
        <f t="shared" si="4"/>
        <v>0.005196152422526327</v>
      </c>
      <c r="L131" s="25">
        <f t="shared" si="5"/>
        <v>0.002999999999985903</v>
      </c>
      <c r="M131" s="25">
        <f t="shared" si="6"/>
        <v>0.0029999999997016857</v>
      </c>
      <c r="N131" s="25">
        <f t="shared" si="7"/>
        <v>-0.0030000000000001137</v>
      </c>
      <c r="O131" s="27">
        <f t="shared" si="8"/>
        <v>1.732050807410363</v>
      </c>
      <c r="P131" s="27">
        <f t="shared" si="9"/>
        <v>2.196152422603633</v>
      </c>
      <c r="Q131" s="27">
        <f t="shared" si="10"/>
        <v>0.34188161873426576</v>
      </c>
      <c r="R131" s="28">
        <f t="shared" si="11"/>
        <v>0.16443843085563728</v>
      </c>
      <c r="S131" s="27" t="str">
        <f t="shared" si="12"/>
        <v>-</v>
      </c>
      <c r="T131" s="28" t="str">
        <f t="shared" si="13"/>
        <v>-</v>
      </c>
      <c r="U131" s="27" t="str">
        <f t="shared" si="14"/>
        <v>-</v>
      </c>
      <c r="V131" s="28" t="str">
        <f t="shared" si="15"/>
        <v>-</v>
      </c>
    </row>
    <row r="132" spans="1:22" ht="12.75">
      <c r="A132" s="22" t="s">
        <v>33</v>
      </c>
      <c r="B132" s="69">
        <v>0.2916666666666667</v>
      </c>
      <c r="C132" s="72">
        <v>39890</v>
      </c>
      <c r="D132" s="23">
        <f t="shared" si="0"/>
        <v>16.90673611110833</v>
      </c>
      <c r="E132" s="74">
        <v>221.533</v>
      </c>
      <c r="F132" s="74">
        <v>2092.685</v>
      </c>
      <c r="G132" s="74">
        <v>1.806</v>
      </c>
      <c r="H132" s="75">
        <f t="shared" si="1"/>
        <v>0</v>
      </c>
      <c r="I132" s="75">
        <f t="shared" si="2"/>
        <v>-0.0019999999999527063</v>
      </c>
      <c r="J132" s="75">
        <f t="shared" si="3"/>
        <v>-0.0009999999999998899</v>
      </c>
      <c r="K132" s="25">
        <f t="shared" si="4"/>
        <v>0.005099019513535264</v>
      </c>
      <c r="L132" s="25">
        <f t="shared" si="5"/>
        <v>0.002999999999985903</v>
      </c>
      <c r="M132" s="25">
        <f t="shared" si="6"/>
        <v>0.0009999999997489795</v>
      </c>
      <c r="N132" s="25">
        <f t="shared" si="7"/>
        <v>-0.0040000000000000036</v>
      </c>
      <c r="O132" s="27">
        <f t="shared" si="8"/>
        <v>-0.09713290899106275</v>
      </c>
      <c r="P132" s="27">
        <f t="shared" si="9"/>
        <v>0.7401205700618028</v>
      </c>
      <c r="Q132" s="27">
        <f t="shared" si="10"/>
        <v>0.2996627318200555</v>
      </c>
      <c r="R132" s="28">
        <f t="shared" si="11"/>
        <v>0.20207812212492</v>
      </c>
      <c r="S132" s="27" t="str">
        <f t="shared" si="12"/>
        <v>-</v>
      </c>
      <c r="T132" s="28" t="str">
        <f t="shared" si="13"/>
        <v>-</v>
      </c>
      <c r="U132" s="27" t="str">
        <f t="shared" si="14"/>
        <v>-</v>
      </c>
      <c r="V132" s="28" t="str">
        <f t="shared" si="15"/>
        <v>-</v>
      </c>
    </row>
    <row r="133" spans="1:22" ht="12.75">
      <c r="A133" s="22" t="s">
        <v>33</v>
      </c>
      <c r="B133" s="69">
        <v>0.2871875</v>
      </c>
      <c r="C133" s="72">
        <v>39891</v>
      </c>
      <c r="D133" s="23">
        <f t="shared" si="0"/>
        <v>17.902256944442343</v>
      </c>
      <c r="E133" s="74">
        <v>221.533</v>
      </c>
      <c r="F133" s="74">
        <v>2092.685</v>
      </c>
      <c r="G133" s="74">
        <v>1.807</v>
      </c>
      <c r="H133" s="75">
        <f t="shared" si="1"/>
        <v>0</v>
      </c>
      <c r="I133" s="75">
        <f t="shared" si="2"/>
        <v>0</v>
      </c>
      <c r="J133" s="75">
        <f t="shared" si="3"/>
        <v>0.0009999999999998899</v>
      </c>
      <c r="K133" s="25">
        <f t="shared" si="4"/>
        <v>0.004358898943473462</v>
      </c>
      <c r="L133" s="25">
        <f t="shared" si="5"/>
        <v>0.002999999999985903</v>
      </c>
      <c r="M133" s="25">
        <f t="shared" si="6"/>
        <v>0.0009999999997489795</v>
      </c>
      <c r="N133" s="25">
        <f t="shared" si="7"/>
        <v>-0.0030000000000001137</v>
      </c>
      <c r="O133" s="27">
        <f t="shared" si="8"/>
        <v>-0.7401205700618028</v>
      </c>
      <c r="P133" s="27">
        <f t="shared" si="9"/>
        <v>0.8947973283574976</v>
      </c>
      <c r="Q133" s="27">
        <f t="shared" si="10"/>
        <v>0.27362056860759093</v>
      </c>
      <c r="R133" s="28">
        <f t="shared" si="11"/>
        <v>0.21496051589070775</v>
      </c>
      <c r="S133" s="27" t="str">
        <f t="shared" si="12"/>
        <v>-</v>
      </c>
      <c r="T133" s="28" t="str">
        <f t="shared" si="13"/>
        <v>-</v>
      </c>
      <c r="U133" s="27" t="str">
        <f t="shared" si="14"/>
        <v>-</v>
      </c>
      <c r="V133" s="28" t="str">
        <f t="shared" si="15"/>
        <v>-</v>
      </c>
    </row>
    <row r="134" spans="1:22" ht="12.75">
      <c r="A134" s="22" t="s">
        <v>33</v>
      </c>
      <c r="B134" s="69">
        <v>0.28751157407407407</v>
      </c>
      <c r="C134" s="72">
        <v>39892</v>
      </c>
      <c r="D134" s="23">
        <f t="shared" si="0"/>
        <v>18.902581018519413</v>
      </c>
      <c r="E134" s="74">
        <v>221.533</v>
      </c>
      <c r="F134" s="74">
        <v>2092.686</v>
      </c>
      <c r="G134" s="74">
        <v>1.807</v>
      </c>
      <c r="H134" s="75">
        <f t="shared" si="1"/>
        <v>0</v>
      </c>
      <c r="I134" s="75">
        <f t="shared" si="2"/>
        <v>0.0010000000002037268</v>
      </c>
      <c r="J134" s="75">
        <f t="shared" si="3"/>
        <v>0</v>
      </c>
      <c r="K134" s="25">
        <f t="shared" si="4"/>
        <v>0.00469041575979432</v>
      </c>
      <c r="L134" s="25">
        <f t="shared" si="5"/>
        <v>0.002999999999985903</v>
      </c>
      <c r="M134" s="25">
        <f t="shared" si="6"/>
        <v>0.0019999999999527063</v>
      </c>
      <c r="N134" s="25">
        <f t="shared" si="7"/>
        <v>-0.0030000000000001137</v>
      </c>
      <c r="O134" s="27">
        <f t="shared" si="8"/>
        <v>0.3315168163208586</v>
      </c>
      <c r="P134" s="27">
        <f t="shared" si="9"/>
        <v>-0.505736662732007</v>
      </c>
      <c r="Q134" s="27">
        <f t="shared" si="10"/>
        <v>0.24197928607167465</v>
      </c>
      <c r="R134" s="28">
        <f t="shared" si="11"/>
        <v>0.24952898532951842</v>
      </c>
      <c r="S134" s="27" t="str">
        <f t="shared" si="12"/>
        <v>-</v>
      </c>
      <c r="T134" s="28" t="str">
        <f t="shared" si="13"/>
        <v>-</v>
      </c>
      <c r="U134" s="27" t="str">
        <f t="shared" si="14"/>
        <v>-</v>
      </c>
      <c r="V134" s="28" t="str">
        <f t="shared" si="15"/>
        <v>-</v>
      </c>
    </row>
    <row r="135" spans="1:22" ht="12.75">
      <c r="A135" s="22" t="s">
        <v>33</v>
      </c>
      <c r="B135" s="69">
        <v>0.3068634259259259</v>
      </c>
      <c r="C135" s="72">
        <v>39893</v>
      </c>
      <c r="D135" s="23">
        <f t="shared" si="0"/>
        <v>19.921932870369346</v>
      </c>
      <c r="E135" s="74">
        <v>221.533</v>
      </c>
      <c r="F135" s="74">
        <v>2092.686</v>
      </c>
      <c r="G135" s="74">
        <v>1.806</v>
      </c>
      <c r="H135" s="75">
        <f t="shared" si="1"/>
        <v>0</v>
      </c>
      <c r="I135" s="75">
        <f t="shared" si="2"/>
        <v>0</v>
      </c>
      <c r="J135" s="75">
        <f t="shared" si="3"/>
        <v>-0.0009999999999998899</v>
      </c>
      <c r="K135" s="25">
        <f t="shared" si="4"/>
        <v>0.005385164807109089</v>
      </c>
      <c r="L135" s="25">
        <f t="shared" si="5"/>
        <v>0.002999999999985903</v>
      </c>
      <c r="M135" s="25">
        <f t="shared" si="6"/>
        <v>0.0019999999999527063</v>
      </c>
      <c r="N135" s="25">
        <f t="shared" si="7"/>
        <v>-0.0040000000000000036</v>
      </c>
      <c r="O135" s="27">
        <f t="shared" si="8"/>
        <v>0.694749047314769</v>
      </c>
      <c r="P135" s="27">
        <f t="shared" si="9"/>
        <v>0.2861452935738248</v>
      </c>
      <c r="Q135" s="27">
        <f t="shared" si="10"/>
        <v>0.1465655460553143</v>
      </c>
      <c r="R135" s="28">
        <f t="shared" si="11"/>
        <v>0.2548030986745897</v>
      </c>
      <c r="S135" s="27" t="str">
        <f t="shared" si="12"/>
        <v>-</v>
      </c>
      <c r="T135" s="28" t="str">
        <f t="shared" si="13"/>
        <v>-</v>
      </c>
      <c r="U135" s="27" t="str">
        <f t="shared" si="14"/>
        <v>-</v>
      </c>
      <c r="V135" s="28" t="str">
        <f t="shared" si="15"/>
        <v>-</v>
      </c>
    </row>
    <row r="136" spans="1:22" ht="12.75">
      <c r="A136" s="22" t="s">
        <v>33</v>
      </c>
      <c r="B136" s="69">
        <v>0.27771990740740743</v>
      </c>
      <c r="C136" s="72">
        <v>39894</v>
      </c>
      <c r="D136" s="23">
        <f t="shared" si="0"/>
        <v>20.892789351848478</v>
      </c>
      <c r="E136" s="74">
        <v>221.534</v>
      </c>
      <c r="F136" s="74">
        <v>2092.686</v>
      </c>
      <c r="G136" s="74">
        <v>1.806</v>
      </c>
      <c r="H136" s="75">
        <f t="shared" si="1"/>
        <v>0.0010000000000047748</v>
      </c>
      <c r="I136" s="75">
        <f t="shared" si="2"/>
        <v>0</v>
      </c>
      <c r="J136" s="75">
        <f t="shared" si="3"/>
        <v>0</v>
      </c>
      <c r="K136" s="25">
        <f t="shared" si="4"/>
        <v>0.005999999999978023</v>
      </c>
      <c r="L136" s="25">
        <f t="shared" si="5"/>
        <v>0.003999999999990678</v>
      </c>
      <c r="M136" s="25">
        <f t="shared" si="6"/>
        <v>0.0019999999999527063</v>
      </c>
      <c r="N136" s="25">
        <f t="shared" si="7"/>
        <v>-0.0040000000000000036</v>
      </c>
      <c r="O136" s="27">
        <f t="shared" si="8"/>
        <v>0.6148351928689337</v>
      </c>
      <c r="P136" s="27">
        <f t="shared" si="9"/>
        <v>1.6411010565045614</v>
      </c>
      <c r="Q136" s="27">
        <f t="shared" si="10"/>
        <v>0.3671907525127637</v>
      </c>
      <c r="R136" s="28">
        <f t="shared" si="11"/>
        <v>0.2684176455841406</v>
      </c>
      <c r="S136" s="27" t="str">
        <f t="shared" si="12"/>
        <v>-</v>
      </c>
      <c r="T136" s="28" t="str">
        <f t="shared" si="13"/>
        <v>-</v>
      </c>
      <c r="U136" s="27" t="str">
        <f t="shared" si="14"/>
        <v>-</v>
      </c>
      <c r="V136" s="28" t="str">
        <f t="shared" si="15"/>
        <v>-</v>
      </c>
    </row>
    <row r="137" spans="1:22" ht="12.75">
      <c r="A137" s="22" t="s">
        <v>33</v>
      </c>
      <c r="B137" s="69">
        <v>0.28899305555555554</v>
      </c>
      <c r="C137" s="72">
        <v>39895</v>
      </c>
      <c r="D137" s="23">
        <f t="shared" si="0"/>
        <v>21.904062499997963</v>
      </c>
      <c r="E137" s="74">
        <v>221.533</v>
      </c>
      <c r="F137" s="74">
        <v>2092.687</v>
      </c>
      <c r="G137" s="74">
        <v>1.806</v>
      </c>
      <c r="H137" s="75">
        <f t="shared" si="1"/>
        <v>-0.0010000000000047748</v>
      </c>
      <c r="I137" s="75">
        <f t="shared" si="2"/>
        <v>0.0009999999997489795</v>
      </c>
      <c r="J137" s="75">
        <f t="shared" si="3"/>
        <v>0</v>
      </c>
      <c r="K137" s="25">
        <f t="shared" si="4"/>
        <v>0.005830951894684569</v>
      </c>
      <c r="L137" s="25">
        <f t="shared" si="5"/>
        <v>0.002999999999985903</v>
      </c>
      <c r="M137" s="25">
        <f t="shared" si="6"/>
        <v>0.0029999999997016857</v>
      </c>
      <c r="N137" s="25">
        <f t="shared" si="7"/>
        <v>-0.0040000000000000036</v>
      </c>
      <c r="O137" s="27">
        <f t="shared" si="8"/>
        <v>-0.16904810529345426</v>
      </c>
      <c r="P137" s="27">
        <f t="shared" si="9"/>
        <v>1.1405361348902485</v>
      </c>
      <c r="Q137" s="27">
        <f t="shared" si="10"/>
        <v>0.10632373691861426</v>
      </c>
      <c r="R137" s="28">
        <f t="shared" si="11"/>
        <v>0.25388917724575416</v>
      </c>
      <c r="S137" s="27" t="str">
        <f t="shared" si="12"/>
        <v>-</v>
      </c>
      <c r="T137" s="28" t="str">
        <f t="shared" si="13"/>
        <v>-</v>
      </c>
      <c r="U137" s="27" t="str">
        <f t="shared" si="14"/>
        <v>-</v>
      </c>
      <c r="V137" s="28" t="str">
        <f t="shared" si="15"/>
        <v>-</v>
      </c>
    </row>
  </sheetData>
  <sheetProtection/>
  <mergeCells count="5">
    <mergeCell ref="C7:C8"/>
    <mergeCell ref="D7:D8"/>
    <mergeCell ref="E7:G7"/>
    <mergeCell ref="H7:J7"/>
    <mergeCell ref="B7:B8"/>
  </mergeCells>
  <conditionalFormatting sqref="P117:P137">
    <cfRule type="cellIs" priority="7" dxfId="1" operator="equal" stopIfTrue="1">
      <formula>"-"</formula>
    </cfRule>
    <cfRule type="cellIs" priority="8" dxfId="4" operator="greaterThanOrEqual" stopIfTrue="1">
      <formula>20</formula>
    </cfRule>
  </conditionalFormatting>
  <conditionalFormatting sqref="Q117:Q137 S117:S137 U117:U137">
    <cfRule type="cellIs" priority="9" dxfId="1" operator="equal" stopIfTrue="1">
      <formula>"-"</formula>
    </cfRule>
    <cfRule type="cellIs" priority="10" dxfId="0" operator="greaterThan" stopIfTrue="1">
      <formula>3</formula>
    </cfRule>
  </conditionalFormatting>
  <conditionalFormatting sqref="O117:O137">
    <cfRule type="cellIs" priority="11" dxfId="1" operator="equal" stopIfTrue="1">
      <formula>"-"</formula>
    </cfRule>
    <cfRule type="cellIs" priority="12" dxfId="2" operator="greaterThanOrEqual" stopIfTrue="1">
      <formula>10</formula>
    </cfRule>
  </conditionalFormatting>
  <conditionalFormatting sqref="P117">
    <cfRule type="cellIs" priority="5" dxfId="1" operator="equal" stopIfTrue="1">
      <formula>"-"</formula>
    </cfRule>
    <cfRule type="cellIs" priority="6" dxfId="4" operator="greaterThanOrEqual" stopIfTrue="1">
      <formula>20</formula>
    </cfRule>
  </conditionalFormatting>
  <conditionalFormatting sqref="O117">
    <cfRule type="cellIs" priority="3" dxfId="1" operator="equal" stopIfTrue="1">
      <formula>"-"</formula>
    </cfRule>
    <cfRule type="cellIs" priority="4" dxfId="2" operator="greaterThanOrEqual" stopIfTrue="1">
      <formula>5</formula>
    </cfRule>
  </conditionalFormatting>
  <conditionalFormatting sqref="Q117 S117 U117">
    <cfRule type="cellIs" priority="1" dxfId="1" operator="equal" stopIfTrue="1">
      <formula>"-"</formula>
    </cfRule>
    <cfRule type="cellIs" priority="2" dxfId="0" operator="greaterThan" stopIfTrue="1">
      <formula>3</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9"/>
  <dimension ref="A1:V137"/>
  <sheetViews>
    <sheetView zoomScale="75" zoomScaleNormal="75" zoomScalePageLayoutView="0" workbookViewId="0" topLeftCell="C1">
      <pane ySplit="2430" topLeftCell="A1" activePane="bottomLeft" state="split"/>
      <selection pane="topLeft" activeCell="B1" sqref="A1:B16384"/>
      <selection pane="bottomLeft" activeCell="Q128" sqref="Q128"/>
    </sheetView>
  </sheetViews>
  <sheetFormatPr defaultColWidth="9.140625" defaultRowHeight="12.75"/>
  <cols>
    <col min="1" max="1" width="9.140625" style="1" hidden="1" customWidth="1"/>
    <col min="2" max="2" width="11.8515625" style="1" hidden="1" customWidth="1"/>
    <col min="3" max="3" width="12.7109375" style="1" customWidth="1"/>
    <col min="4" max="4" width="9.421875" style="1" customWidth="1"/>
    <col min="5" max="5" width="12.00390625" style="1" customWidth="1"/>
    <col min="6" max="6" width="12.28125" style="1" customWidth="1"/>
    <col min="7" max="7" width="11.8515625" style="1" customWidth="1"/>
    <col min="8" max="8" width="12.7109375" style="1" customWidth="1"/>
    <col min="9" max="9" width="12.140625" style="1" customWidth="1"/>
    <col min="10" max="10" width="10.28125" style="1" customWidth="1"/>
    <col min="11" max="11" width="13.28125" style="1" bestFit="1" customWidth="1"/>
    <col min="12" max="14" width="13.28125" style="1" customWidth="1"/>
    <col min="15" max="15" width="9.57421875" style="1" bestFit="1" customWidth="1"/>
    <col min="16" max="17" width="9.140625" style="1" customWidth="1"/>
    <col min="18" max="18" width="11.7109375" style="1" customWidth="1"/>
    <col min="19" max="19" width="9.140625" style="1" customWidth="1"/>
    <col min="20" max="20" width="10.421875" style="1" customWidth="1"/>
    <col min="21" max="21" width="9.140625" style="1" customWidth="1"/>
    <col min="22" max="22" width="10.7109375" style="1" customWidth="1"/>
    <col min="23" max="16384" width="9.140625" style="1" customWidth="1"/>
  </cols>
  <sheetData>
    <row r="1" spans="3:22" s="5" customFormat="1" ht="15.75">
      <c r="C1" s="3" t="s">
        <v>24</v>
      </c>
      <c r="D1" s="3"/>
      <c r="E1" s="4"/>
      <c r="F1" s="4"/>
      <c r="S1" s="6"/>
      <c r="T1" s="6"/>
      <c r="U1" s="6"/>
      <c r="V1" s="7"/>
    </row>
    <row r="2" spans="3:22" s="5" customFormat="1" ht="15.75">
      <c r="C2" s="8" t="s">
        <v>25</v>
      </c>
      <c r="D2" s="8"/>
      <c r="S2" s="6"/>
      <c r="T2" s="6"/>
      <c r="U2" s="6"/>
      <c r="V2" s="7"/>
    </row>
    <row r="3" spans="19:22" s="9" customFormat="1" ht="11.25">
      <c r="S3" s="10"/>
      <c r="T3" s="10"/>
      <c r="U3" s="10"/>
      <c r="V3" s="11"/>
    </row>
    <row r="4" spans="19:22" s="9" customFormat="1" ht="11.25">
      <c r="S4" s="10"/>
      <c r="T4" s="10"/>
      <c r="U4" s="10"/>
      <c r="V4" s="11"/>
    </row>
    <row r="5" spans="3:22" s="8" customFormat="1" ht="15.75">
      <c r="C5" s="8" t="s">
        <v>39</v>
      </c>
      <c r="G5" s="8" t="s">
        <v>38</v>
      </c>
      <c r="H5" s="21">
        <v>39873</v>
      </c>
      <c r="J5" s="26"/>
      <c r="S5" s="12"/>
      <c r="T5" s="12"/>
      <c r="U5" s="12"/>
      <c r="V5" s="13"/>
    </row>
    <row r="6" spans="19:22" s="9" customFormat="1" ht="12" thickBot="1">
      <c r="S6" s="10"/>
      <c r="T6" s="10"/>
      <c r="U6" s="10"/>
      <c r="V6" s="11"/>
    </row>
    <row r="7" spans="2:22" ht="13.5" thickBot="1">
      <c r="B7" s="113" t="s">
        <v>57</v>
      </c>
      <c r="C7" s="105" t="s">
        <v>0</v>
      </c>
      <c r="D7" s="105" t="s">
        <v>6</v>
      </c>
      <c r="E7" s="107" t="s">
        <v>1</v>
      </c>
      <c r="F7" s="108"/>
      <c r="G7" s="109"/>
      <c r="H7" s="110" t="s">
        <v>5</v>
      </c>
      <c r="I7" s="111"/>
      <c r="J7" s="112"/>
      <c r="K7" s="18"/>
      <c r="L7" s="29" t="s">
        <v>10</v>
      </c>
      <c r="M7" s="31"/>
      <c r="N7" s="31"/>
      <c r="O7" s="31"/>
      <c r="P7" s="30"/>
      <c r="Q7" s="34" t="s">
        <v>15</v>
      </c>
      <c r="R7" s="34"/>
      <c r="S7" s="37"/>
      <c r="T7" s="37"/>
      <c r="U7" s="37"/>
      <c r="V7" s="38"/>
    </row>
    <row r="8" spans="2:22" ht="13.5" thickBot="1">
      <c r="B8" s="114"/>
      <c r="C8" s="106"/>
      <c r="D8" s="106"/>
      <c r="E8" s="16" t="s">
        <v>2</v>
      </c>
      <c r="F8" s="16" t="s">
        <v>3</v>
      </c>
      <c r="G8" s="16" t="s">
        <v>4</v>
      </c>
      <c r="H8" s="15" t="s">
        <v>2</v>
      </c>
      <c r="I8" s="15" t="s">
        <v>3</v>
      </c>
      <c r="J8" s="15" t="s">
        <v>4</v>
      </c>
      <c r="K8" s="20" t="s">
        <v>7</v>
      </c>
      <c r="L8" s="40" t="s">
        <v>16</v>
      </c>
      <c r="M8" s="40" t="s">
        <v>17</v>
      </c>
      <c r="N8" s="40" t="s">
        <v>18</v>
      </c>
      <c r="O8" s="19" t="s">
        <v>8</v>
      </c>
      <c r="P8" s="39" t="s">
        <v>9</v>
      </c>
      <c r="Q8" s="33" t="s">
        <v>11</v>
      </c>
      <c r="R8" s="36" t="s">
        <v>13</v>
      </c>
      <c r="S8" s="32" t="s">
        <v>12</v>
      </c>
      <c r="T8" s="35" t="s">
        <v>13</v>
      </c>
      <c r="U8" s="32" t="s">
        <v>14</v>
      </c>
      <c r="V8" s="35" t="s">
        <v>13</v>
      </c>
    </row>
    <row r="9" ht="13.5" hidden="1" thickTop="1"/>
    <row r="10" ht="13.5" hidden="1" thickTop="1"/>
    <row r="11" ht="13.5" hidden="1" thickTop="1"/>
    <row r="12" ht="13.5" hidden="1" thickTop="1"/>
    <row r="13" ht="13.5" hidden="1" thickTop="1"/>
    <row r="14" ht="13.5" hidden="1" thickTop="1"/>
    <row r="15" ht="13.5" hidden="1" thickTop="1"/>
    <row r="16" ht="13.5" hidden="1" thickTop="1"/>
    <row r="17" ht="13.5" hidden="1" thickTop="1"/>
    <row r="18" ht="13.5" hidden="1" thickTop="1"/>
    <row r="19" ht="13.5" hidden="1" thickTop="1"/>
    <row r="20" ht="13.5" hidden="1" thickTop="1"/>
    <row r="21" ht="13.5" hidden="1" thickTop="1"/>
    <row r="22" ht="13.5" hidden="1" thickTop="1"/>
    <row r="23" ht="13.5" hidden="1" thickTop="1"/>
    <row r="24" ht="13.5" hidden="1" thickTop="1"/>
    <row r="25" ht="13.5" hidden="1" thickTop="1"/>
    <row r="26" ht="13.5" hidden="1" thickTop="1"/>
    <row r="27" ht="13.5" hidden="1" thickTop="1"/>
    <row r="28" ht="13.5" hidden="1" thickTop="1"/>
    <row r="29" ht="13.5" hidden="1" thickTop="1"/>
    <row r="30" ht="13.5" hidden="1" thickTop="1"/>
    <row r="31" ht="13.5" hidden="1" thickTop="1"/>
    <row r="32" ht="13.5" hidden="1" thickTop="1"/>
    <row r="33" ht="13.5" hidden="1" thickTop="1"/>
    <row r="34" ht="13.5" hidden="1" thickTop="1"/>
    <row r="35" ht="13.5" hidden="1" thickTop="1"/>
    <row r="36" ht="13.5" hidden="1" thickTop="1"/>
    <row r="37" ht="13.5" hidden="1" thickTop="1"/>
    <row r="38" ht="13.5" hidden="1" thickTop="1"/>
    <row r="39" ht="13.5" hidden="1" thickTop="1"/>
    <row r="40" ht="13.5" hidden="1" thickTop="1"/>
    <row r="41" ht="13.5" hidden="1" thickTop="1"/>
    <row r="42" ht="13.5" hidden="1" thickTop="1"/>
    <row r="43" ht="13.5" hidden="1" thickTop="1"/>
    <row r="44" ht="13.5" hidden="1" thickTop="1"/>
    <row r="45" ht="13.5" hidden="1" thickTop="1"/>
    <row r="46" ht="13.5" hidden="1" thickTop="1"/>
    <row r="47" ht="13.5" hidden="1" thickTop="1"/>
    <row r="48" ht="13.5" hidden="1" thickTop="1"/>
    <row r="49" ht="13.5" hidden="1" thickTop="1"/>
    <row r="50" ht="13.5" hidden="1" thickTop="1"/>
    <row r="51" ht="13.5" hidden="1" thickTop="1"/>
    <row r="52" ht="13.5" hidden="1" thickTop="1"/>
    <row r="53" ht="13.5" hidden="1" thickTop="1"/>
    <row r="54" ht="13.5" hidden="1" thickTop="1"/>
    <row r="55" ht="13.5" hidden="1" thickTop="1"/>
    <row r="56" ht="13.5" hidden="1" thickTop="1"/>
    <row r="57" ht="13.5" hidden="1" thickTop="1"/>
    <row r="58" ht="13.5" hidden="1" thickTop="1"/>
    <row r="59" ht="13.5" hidden="1" thickTop="1"/>
    <row r="60" ht="13.5" hidden="1" thickTop="1"/>
    <row r="61" ht="13.5" hidden="1" thickTop="1"/>
    <row r="62" ht="13.5" hidden="1" thickTop="1"/>
    <row r="63" ht="13.5" hidden="1" thickTop="1"/>
    <row r="64" ht="13.5" hidden="1" thickTop="1"/>
    <row r="65" ht="13.5" hidden="1" thickTop="1"/>
    <row r="66" ht="13.5" hidden="1" thickTop="1"/>
    <row r="67" ht="13.5" hidden="1" thickTop="1"/>
    <row r="68" ht="13.5" hidden="1" thickTop="1"/>
    <row r="69" ht="13.5" hidden="1" thickTop="1"/>
    <row r="70" ht="13.5" hidden="1" thickTop="1"/>
    <row r="71" ht="13.5" hidden="1" thickTop="1"/>
    <row r="72" ht="13.5" hidden="1" thickTop="1"/>
    <row r="73" ht="13.5" hidden="1" thickTop="1"/>
    <row r="74" ht="13.5" hidden="1" thickTop="1"/>
    <row r="75" ht="13.5" hidden="1" thickTop="1"/>
    <row r="76" ht="13.5" hidden="1" thickTop="1"/>
    <row r="77" ht="13.5" hidden="1" thickTop="1"/>
    <row r="78" ht="13.5" hidden="1" thickTop="1"/>
    <row r="79" ht="13.5" hidden="1" thickTop="1"/>
    <row r="80" ht="13.5" hidden="1" thickTop="1"/>
    <row r="81" ht="13.5" hidden="1" thickTop="1"/>
    <row r="82" ht="13.5" hidden="1" thickTop="1"/>
    <row r="83" ht="13.5" hidden="1" thickTop="1"/>
    <row r="84" ht="13.5" hidden="1" thickTop="1"/>
    <row r="85" ht="13.5" hidden="1" thickTop="1"/>
    <row r="86" ht="13.5" hidden="1" thickTop="1"/>
    <row r="87" ht="13.5" hidden="1" thickTop="1"/>
    <row r="88" ht="13.5" hidden="1" thickTop="1"/>
    <row r="89" ht="13.5" hidden="1" thickTop="1"/>
    <row r="90" ht="13.5" hidden="1" thickTop="1"/>
    <row r="91" ht="13.5" hidden="1" thickTop="1"/>
    <row r="92" ht="13.5" hidden="1" thickTop="1"/>
    <row r="93" ht="13.5" hidden="1" thickTop="1"/>
    <row r="94" ht="13.5" hidden="1" thickTop="1"/>
    <row r="95" ht="13.5" hidden="1" thickTop="1"/>
    <row r="96" ht="13.5" hidden="1" thickTop="1"/>
    <row r="97" ht="13.5" hidden="1" thickTop="1"/>
    <row r="98" ht="13.5" hidden="1" thickTop="1"/>
    <row r="99" ht="13.5" hidden="1" thickTop="1"/>
    <row r="100" ht="13.5" hidden="1" thickTop="1"/>
    <row r="101" ht="13.5" hidden="1" thickTop="1"/>
    <row r="102" ht="13.5" hidden="1" thickTop="1"/>
    <row r="103" ht="13.5" hidden="1" thickTop="1"/>
    <row r="104" ht="13.5" hidden="1" thickTop="1"/>
    <row r="105" ht="13.5" hidden="1" thickTop="1"/>
    <row r="106" ht="13.5" hidden="1" thickTop="1"/>
    <row r="107" ht="13.5" hidden="1" thickTop="1"/>
    <row r="108" ht="13.5" hidden="1" thickTop="1"/>
    <row r="109" ht="13.5" hidden="1" thickTop="1"/>
    <row r="110" ht="13.5" hidden="1" thickTop="1"/>
    <row r="111" ht="13.5" hidden="1" thickTop="1"/>
    <row r="112" ht="13.5" hidden="1" thickTop="1"/>
    <row r="113" ht="13.5" hidden="1" thickTop="1"/>
    <row r="114" ht="13.5" hidden="1" thickTop="1"/>
    <row r="115" ht="13.5" hidden="1" thickTop="1"/>
    <row r="116" spans="2:14" ht="13.5" thickTop="1">
      <c r="B116" s="68"/>
      <c r="C116" s="17"/>
      <c r="D116" s="17"/>
      <c r="E116" s="24">
        <v>0</v>
      </c>
      <c r="F116" s="24">
        <v>0</v>
      </c>
      <c r="G116" s="24">
        <v>0</v>
      </c>
      <c r="H116" s="14"/>
      <c r="I116" s="14"/>
      <c r="J116" s="14"/>
      <c r="K116" s="19"/>
      <c r="L116" s="2"/>
      <c r="M116" s="2"/>
      <c r="N116" s="2"/>
    </row>
    <row r="117" spans="1:22" ht="12.75">
      <c r="A117" s="22" t="s">
        <v>38</v>
      </c>
      <c r="B117" s="69">
        <v>0.38493055555555555</v>
      </c>
      <c r="C117" s="72">
        <v>39873</v>
      </c>
      <c r="D117" s="23">
        <f>(C117+B117)-($C$117+$B$117)</f>
        <v>0</v>
      </c>
      <c r="E117" s="74">
        <v>207.904</v>
      </c>
      <c r="F117" s="74">
        <v>2103.418</v>
      </c>
      <c r="G117" s="74">
        <v>6.812</v>
      </c>
      <c r="H117" s="75">
        <f>E117-E116</f>
        <v>207.904</v>
      </c>
      <c r="I117" s="75">
        <f>F117-F116</f>
        <v>2103.418</v>
      </c>
      <c r="J117" s="75">
        <f>G117-G116</f>
        <v>6.812</v>
      </c>
      <c r="K117" s="25">
        <f>SQRT((($E$117-E117)^2)+(($F$117-F117)^2)+(($G$117-G117)^2))</f>
        <v>0</v>
      </c>
      <c r="L117" s="25">
        <f>E117-E$117</f>
        <v>0</v>
      </c>
      <c r="M117" s="25">
        <f>F117-F$117</f>
        <v>0</v>
      </c>
      <c r="N117" s="25">
        <f>G117-G$117</f>
        <v>0</v>
      </c>
      <c r="O117" s="27" t="str">
        <f>IF(D117&gt;=2,($K117-$K116)*1000,"-")</f>
        <v>-</v>
      </c>
      <c r="P117" s="27" t="str">
        <f>IF(D117&gt;=4,($K117-$K114)*1000,"-")</f>
        <v>-</v>
      </c>
      <c r="Q117" s="27" t="str">
        <f>IF(D117&gt;=7,($K117-$K111)/($D117-$D111)*1000,"-")</f>
        <v>-</v>
      </c>
      <c r="R117" s="28" t="str">
        <f>IF(D117&gt;=7,(AVERAGE(Q111:Q117)),"-")</f>
        <v>-</v>
      </c>
      <c r="S117" s="27" t="str">
        <f>IF(D117&gt;=30,($K117-$K89)/($D117-$D89)*1000,"-")</f>
        <v>-</v>
      </c>
      <c r="T117" s="28" t="str">
        <f>IF(D117&gt;=30,(AVERAGE(S89:S117)),"-")</f>
        <v>-</v>
      </c>
      <c r="U117" s="27" t="str">
        <f>IF(D117&gt;=90,($K117-$K29)/($D117-$D29)*1000,"-")</f>
        <v>-</v>
      </c>
      <c r="V117" s="28" t="str">
        <f>IF(D117&gt;=90,(AVERAGE(S29:S117)),"-")</f>
        <v>-</v>
      </c>
    </row>
    <row r="118" spans="1:22" ht="12.75">
      <c r="A118" s="22" t="s">
        <v>38</v>
      </c>
      <c r="B118" s="69">
        <v>0.3534143518518518</v>
      </c>
      <c r="C118" s="72">
        <v>39874</v>
      </c>
      <c r="D118" s="23">
        <f aca="true" t="shared" si="0" ref="D118:D137">(C118+B118)-($C$117+$B$117)</f>
        <v>0.9684837962995516</v>
      </c>
      <c r="E118" s="74">
        <v>207.905</v>
      </c>
      <c r="F118" s="74">
        <v>2103.419</v>
      </c>
      <c r="G118" s="74">
        <v>6.812</v>
      </c>
      <c r="H118" s="75">
        <f aca="true" t="shared" si="1" ref="H118:H137">E118-E117</f>
        <v>0.0010000000000047748</v>
      </c>
      <c r="I118" s="75">
        <f aca="true" t="shared" si="2" ref="I118:I137">F118-F117</f>
        <v>0.0009999999997489795</v>
      </c>
      <c r="J118" s="75">
        <f aca="true" t="shared" si="3" ref="J118:J137">G118-G117</f>
        <v>0</v>
      </c>
      <c r="K118" s="25">
        <f aca="true" t="shared" si="4" ref="K118:K137">SQRT((($E$117-E118)^2)+(($F$117-F118)^2)+(($G$117-G118)^2))</f>
        <v>0.001414213562198973</v>
      </c>
      <c r="L118" s="25">
        <f aca="true" t="shared" si="5" ref="L118:L137">E118-E$117</f>
        <v>0.0010000000000047748</v>
      </c>
      <c r="M118" s="25">
        <f aca="true" t="shared" si="6" ref="M118:M137">F118-F$117</f>
        <v>0.0009999999997489795</v>
      </c>
      <c r="N118" s="25">
        <f aca="true" t="shared" si="7" ref="N118:N137">G118-G$117</f>
        <v>0</v>
      </c>
      <c r="O118" s="27" t="str">
        <f aca="true" t="shared" si="8" ref="O118:O137">IF(D118&gt;=2,($K118-$K117)*1000,"-")</f>
        <v>-</v>
      </c>
      <c r="P118" s="27" t="str">
        <f aca="true" t="shared" si="9" ref="P118:P137">IF(D118&gt;=4,($K118-$K115)*1000,"-")</f>
        <v>-</v>
      </c>
      <c r="Q118" s="27" t="str">
        <f aca="true" t="shared" si="10" ref="Q118:Q137">IF(D118&gt;=7,($K118-$K112)/($D118-$D112)*1000,"-")</f>
        <v>-</v>
      </c>
      <c r="R118" s="28" t="str">
        <f aca="true" t="shared" si="11" ref="R118:R137">IF(D118&gt;=7,(AVERAGE(Q112:Q118)),"-")</f>
        <v>-</v>
      </c>
      <c r="S118" s="27" t="str">
        <f aca="true" t="shared" si="12" ref="S118:S137">IF(D118&gt;=30,($K118-$K90)/($D118-$D90)*1000,"-")</f>
        <v>-</v>
      </c>
      <c r="T118" s="28" t="str">
        <f aca="true" t="shared" si="13" ref="T118:T137">IF(D118&gt;=30,(AVERAGE(S90:S118)),"-")</f>
        <v>-</v>
      </c>
      <c r="U118" s="27" t="str">
        <f aca="true" t="shared" si="14" ref="U118:U137">IF(D118&gt;=90,($K118-$K30)/($D118-$D30)*1000,"-")</f>
        <v>-</v>
      </c>
      <c r="V118" s="28" t="str">
        <f aca="true" t="shared" si="15" ref="V118:V137">IF(D118&gt;=90,(AVERAGE(S30:S118)),"-")</f>
        <v>-</v>
      </c>
    </row>
    <row r="119" spans="1:22" ht="12.75">
      <c r="A119" s="22" t="s">
        <v>38</v>
      </c>
      <c r="B119" s="69">
        <v>0.38650462962962967</v>
      </c>
      <c r="C119" s="72">
        <v>39875</v>
      </c>
      <c r="D119" s="23">
        <f t="shared" si="0"/>
        <v>2.001574074070959</v>
      </c>
      <c r="E119" s="74">
        <v>207.907</v>
      </c>
      <c r="F119" s="74">
        <v>2103.421</v>
      </c>
      <c r="G119" s="74">
        <v>6.811</v>
      </c>
      <c r="H119" s="75">
        <f t="shared" si="1"/>
        <v>0.0020000000000095497</v>
      </c>
      <c r="I119" s="75">
        <f t="shared" si="2"/>
        <v>0.0019999999999527063</v>
      </c>
      <c r="J119" s="75">
        <f t="shared" si="3"/>
        <v>-0.001000000000000334</v>
      </c>
      <c r="K119" s="25">
        <f t="shared" si="4"/>
        <v>0.004358898943345295</v>
      </c>
      <c r="L119" s="25">
        <f t="shared" si="5"/>
        <v>0.0030000000000143245</v>
      </c>
      <c r="M119" s="25">
        <f t="shared" si="6"/>
        <v>0.0029999999997016857</v>
      </c>
      <c r="N119" s="25">
        <f t="shared" si="7"/>
        <v>-0.001000000000000334</v>
      </c>
      <c r="O119" s="27">
        <f t="shared" si="8"/>
        <v>2.944685381146322</v>
      </c>
      <c r="P119" s="27" t="str">
        <f t="shared" si="9"/>
        <v>-</v>
      </c>
      <c r="Q119" s="27" t="str">
        <f t="shared" si="10"/>
        <v>-</v>
      </c>
      <c r="R119" s="28" t="str">
        <f t="shared" si="11"/>
        <v>-</v>
      </c>
      <c r="S119" s="27" t="str">
        <f t="shared" si="12"/>
        <v>-</v>
      </c>
      <c r="T119" s="28" t="str">
        <f t="shared" si="13"/>
        <v>-</v>
      </c>
      <c r="U119" s="27" t="str">
        <f t="shared" si="14"/>
        <v>-</v>
      </c>
      <c r="V119" s="28" t="str">
        <f t="shared" si="15"/>
        <v>-</v>
      </c>
    </row>
    <row r="120" spans="1:22" ht="12.75">
      <c r="A120" s="22" t="s">
        <v>38</v>
      </c>
      <c r="B120" s="69">
        <v>0.3751388888888889</v>
      </c>
      <c r="C120" s="72">
        <v>39876</v>
      </c>
      <c r="D120" s="23">
        <f t="shared" si="0"/>
        <v>2.9902083333363407</v>
      </c>
      <c r="E120" s="74">
        <v>207.905</v>
      </c>
      <c r="F120" s="74">
        <v>2103.419</v>
      </c>
      <c r="G120" s="74">
        <v>6.811</v>
      </c>
      <c r="H120" s="75">
        <f t="shared" si="1"/>
        <v>-0.0020000000000095497</v>
      </c>
      <c r="I120" s="75">
        <f t="shared" si="2"/>
        <v>-0.0019999999999527063</v>
      </c>
      <c r="J120" s="75">
        <f t="shared" si="3"/>
        <v>0</v>
      </c>
      <c r="K120" s="25">
        <f t="shared" si="4"/>
        <v>0.0017320508074269</v>
      </c>
      <c r="L120" s="25">
        <f t="shared" si="5"/>
        <v>0.0010000000000047748</v>
      </c>
      <c r="M120" s="25">
        <f t="shared" si="6"/>
        <v>0.0009999999997489795</v>
      </c>
      <c r="N120" s="25">
        <f t="shared" si="7"/>
        <v>-0.001000000000000334</v>
      </c>
      <c r="O120" s="27">
        <f t="shared" si="8"/>
        <v>-2.6268481359183946</v>
      </c>
      <c r="P120" s="27" t="str">
        <f t="shared" si="9"/>
        <v>-</v>
      </c>
      <c r="Q120" s="27" t="str">
        <f t="shared" si="10"/>
        <v>-</v>
      </c>
      <c r="R120" s="28" t="str">
        <f t="shared" si="11"/>
        <v>-</v>
      </c>
      <c r="S120" s="27" t="str">
        <f t="shared" si="12"/>
        <v>-</v>
      </c>
      <c r="T120" s="28" t="str">
        <f t="shared" si="13"/>
        <v>-</v>
      </c>
      <c r="U120" s="27" t="str">
        <f t="shared" si="14"/>
        <v>-</v>
      </c>
      <c r="V120" s="28" t="str">
        <f t="shared" si="15"/>
        <v>-</v>
      </c>
    </row>
    <row r="121" spans="1:22" ht="12.75">
      <c r="A121" s="22" t="s">
        <v>38</v>
      </c>
      <c r="B121" s="69">
        <v>0.25</v>
      </c>
      <c r="C121" s="72">
        <v>39877</v>
      </c>
      <c r="D121" s="23">
        <f t="shared" si="0"/>
        <v>3.8650694444440887</v>
      </c>
      <c r="E121" s="74">
        <v>207.906</v>
      </c>
      <c r="F121" s="74">
        <v>2103.419</v>
      </c>
      <c r="G121" s="74">
        <v>6.81</v>
      </c>
      <c r="H121" s="75">
        <f t="shared" si="1"/>
        <v>0.0010000000000047748</v>
      </c>
      <c r="I121" s="75">
        <f t="shared" si="2"/>
        <v>0</v>
      </c>
      <c r="J121" s="75">
        <f t="shared" si="3"/>
        <v>-0.001000000000000334</v>
      </c>
      <c r="K121" s="25">
        <f t="shared" si="4"/>
        <v>0.0029999999999231384</v>
      </c>
      <c r="L121" s="25">
        <f t="shared" si="5"/>
        <v>0.0020000000000095497</v>
      </c>
      <c r="M121" s="25">
        <f t="shared" si="6"/>
        <v>0.0009999999997489795</v>
      </c>
      <c r="N121" s="25">
        <f t="shared" si="7"/>
        <v>-0.002000000000000668</v>
      </c>
      <c r="O121" s="27">
        <f t="shared" si="8"/>
        <v>1.2679491924962383</v>
      </c>
      <c r="P121" s="27" t="str">
        <f t="shared" si="9"/>
        <v>-</v>
      </c>
      <c r="Q121" s="27" t="str">
        <f t="shared" si="10"/>
        <v>-</v>
      </c>
      <c r="R121" s="28" t="str">
        <f t="shared" si="11"/>
        <v>-</v>
      </c>
      <c r="S121" s="27" t="str">
        <f t="shared" si="12"/>
        <v>-</v>
      </c>
      <c r="T121" s="28" t="str">
        <f t="shared" si="13"/>
        <v>-</v>
      </c>
      <c r="U121" s="27" t="str">
        <f t="shared" si="14"/>
        <v>-</v>
      </c>
      <c r="V121" s="28" t="str">
        <f t="shared" si="15"/>
        <v>-</v>
      </c>
    </row>
    <row r="122" spans="1:22" ht="12.75">
      <c r="A122" s="22" t="s">
        <v>38</v>
      </c>
      <c r="B122" s="69">
        <v>0.33451388888888894</v>
      </c>
      <c r="C122" s="72">
        <v>39878</v>
      </c>
      <c r="D122" s="23">
        <f t="shared" si="0"/>
        <v>4.9495833333348855</v>
      </c>
      <c r="E122" s="74">
        <v>207.907</v>
      </c>
      <c r="F122" s="74">
        <v>2103.419</v>
      </c>
      <c r="G122" s="74">
        <v>6.812</v>
      </c>
      <c r="H122" s="75">
        <f t="shared" si="1"/>
        <v>0.0010000000000047748</v>
      </c>
      <c r="I122" s="75">
        <f t="shared" si="2"/>
        <v>0</v>
      </c>
      <c r="J122" s="75">
        <f t="shared" si="3"/>
        <v>0.002000000000000668</v>
      </c>
      <c r="K122" s="25">
        <f t="shared" si="4"/>
        <v>0.003162277660102589</v>
      </c>
      <c r="L122" s="25">
        <f t="shared" si="5"/>
        <v>0.0030000000000143245</v>
      </c>
      <c r="M122" s="25">
        <f t="shared" si="6"/>
        <v>0.0009999999997489795</v>
      </c>
      <c r="N122" s="25">
        <f t="shared" si="7"/>
        <v>0</v>
      </c>
      <c r="O122" s="27">
        <f t="shared" si="8"/>
        <v>0.16227766017945078</v>
      </c>
      <c r="P122" s="27">
        <f t="shared" si="9"/>
        <v>-1.196621283242706</v>
      </c>
      <c r="Q122" s="27" t="str">
        <f t="shared" si="10"/>
        <v>-</v>
      </c>
      <c r="R122" s="28" t="str">
        <f t="shared" si="11"/>
        <v>-</v>
      </c>
      <c r="S122" s="27" t="str">
        <f t="shared" si="12"/>
        <v>-</v>
      </c>
      <c r="T122" s="28" t="str">
        <f t="shared" si="13"/>
        <v>-</v>
      </c>
      <c r="U122" s="27" t="str">
        <f t="shared" si="14"/>
        <v>-</v>
      </c>
      <c r="V122" s="28" t="str">
        <f t="shared" si="15"/>
        <v>-</v>
      </c>
    </row>
    <row r="123" spans="1:22" ht="12.75">
      <c r="A123" s="22" t="s">
        <v>38</v>
      </c>
      <c r="B123" s="69">
        <v>0.2820138888888889</v>
      </c>
      <c r="C123" s="72">
        <v>39879</v>
      </c>
      <c r="D123" s="23">
        <f t="shared" si="0"/>
        <v>5.897083333329647</v>
      </c>
      <c r="E123" s="74">
        <v>207.905</v>
      </c>
      <c r="F123" s="74">
        <v>2103.419</v>
      </c>
      <c r="G123" s="74">
        <v>6.811</v>
      </c>
      <c r="H123" s="75">
        <f t="shared" si="1"/>
        <v>-0.0020000000000095497</v>
      </c>
      <c r="I123" s="75">
        <f t="shared" si="2"/>
        <v>0</v>
      </c>
      <c r="J123" s="75">
        <f t="shared" si="3"/>
        <v>-0.001000000000000334</v>
      </c>
      <c r="K123" s="25">
        <f t="shared" si="4"/>
        <v>0.0017320508074269</v>
      </c>
      <c r="L123" s="25">
        <f t="shared" si="5"/>
        <v>0.0010000000000047748</v>
      </c>
      <c r="M123" s="25">
        <f t="shared" si="6"/>
        <v>0.0009999999997489795</v>
      </c>
      <c r="N123" s="25">
        <f t="shared" si="7"/>
        <v>-0.001000000000000334</v>
      </c>
      <c r="O123" s="27">
        <f t="shared" si="8"/>
        <v>-1.4302268526756892</v>
      </c>
      <c r="P123" s="27">
        <f t="shared" si="9"/>
        <v>0</v>
      </c>
      <c r="Q123" s="27" t="str">
        <f t="shared" si="10"/>
        <v>-</v>
      </c>
      <c r="R123" s="28" t="str">
        <f t="shared" si="11"/>
        <v>-</v>
      </c>
      <c r="S123" s="27" t="str">
        <f t="shared" si="12"/>
        <v>-</v>
      </c>
      <c r="T123" s="28" t="str">
        <f t="shared" si="13"/>
        <v>-</v>
      </c>
      <c r="U123" s="27" t="str">
        <f t="shared" si="14"/>
        <v>-</v>
      </c>
      <c r="V123" s="28" t="str">
        <f t="shared" si="15"/>
        <v>-</v>
      </c>
    </row>
    <row r="124" spans="1:22" ht="12.75">
      <c r="A124" s="22" t="s">
        <v>38</v>
      </c>
      <c r="B124" s="69">
        <v>0.3333333333333333</v>
      </c>
      <c r="C124" s="72">
        <v>39880</v>
      </c>
      <c r="D124" s="23">
        <f t="shared" si="0"/>
        <v>6.948402777779847</v>
      </c>
      <c r="E124" s="74">
        <v>207.906</v>
      </c>
      <c r="F124" s="74">
        <v>2103.42</v>
      </c>
      <c r="G124" s="74">
        <v>6.813</v>
      </c>
      <c r="H124" s="75">
        <f t="shared" si="1"/>
        <v>0.0010000000000047748</v>
      </c>
      <c r="I124" s="75">
        <f t="shared" si="2"/>
        <v>0.0010000000002037268</v>
      </c>
      <c r="J124" s="75">
        <f t="shared" si="3"/>
        <v>0.0019999999999997797</v>
      </c>
      <c r="K124" s="25">
        <f t="shared" si="4"/>
        <v>0.0029999999999746523</v>
      </c>
      <c r="L124" s="25">
        <f t="shared" si="5"/>
        <v>0.0020000000000095497</v>
      </c>
      <c r="M124" s="25">
        <f t="shared" si="6"/>
        <v>0.0019999999999527063</v>
      </c>
      <c r="N124" s="25">
        <f t="shared" si="7"/>
        <v>0.0009999999999994458</v>
      </c>
      <c r="O124" s="27">
        <f t="shared" si="8"/>
        <v>1.2679491925477522</v>
      </c>
      <c r="P124" s="27">
        <f t="shared" si="9"/>
        <v>5.151391466173827E-11</v>
      </c>
      <c r="Q124" s="27" t="str">
        <f t="shared" si="10"/>
        <v>-</v>
      </c>
      <c r="R124" s="28" t="str">
        <f t="shared" si="11"/>
        <v>-</v>
      </c>
      <c r="S124" s="27" t="str">
        <f t="shared" si="12"/>
        <v>-</v>
      </c>
      <c r="T124" s="28" t="str">
        <f t="shared" si="13"/>
        <v>-</v>
      </c>
      <c r="U124" s="27" t="str">
        <f t="shared" si="14"/>
        <v>-</v>
      </c>
      <c r="V124" s="28" t="str">
        <f t="shared" si="15"/>
        <v>-</v>
      </c>
    </row>
    <row r="125" spans="1:22" ht="12.75">
      <c r="A125" s="22" t="s">
        <v>38</v>
      </c>
      <c r="B125" s="69">
        <v>0.2845949074074074</v>
      </c>
      <c r="C125" s="72">
        <v>39881</v>
      </c>
      <c r="D125" s="23">
        <f t="shared" si="0"/>
        <v>7.899664351854881</v>
      </c>
      <c r="E125" s="74">
        <v>207.905</v>
      </c>
      <c r="F125" s="74">
        <v>2103.419</v>
      </c>
      <c r="G125" s="74">
        <v>6.811</v>
      </c>
      <c r="H125" s="75">
        <f t="shared" si="1"/>
        <v>-0.0010000000000047748</v>
      </c>
      <c r="I125" s="75">
        <f t="shared" si="2"/>
        <v>-0.0010000000002037268</v>
      </c>
      <c r="J125" s="75">
        <f t="shared" si="3"/>
        <v>-0.0019999999999997797</v>
      </c>
      <c r="K125" s="25">
        <f t="shared" si="4"/>
        <v>0.0017320508074269</v>
      </c>
      <c r="L125" s="25">
        <f t="shared" si="5"/>
        <v>0.0010000000000047748</v>
      </c>
      <c r="M125" s="25">
        <f t="shared" si="6"/>
        <v>0.0009999999997489795</v>
      </c>
      <c r="N125" s="25">
        <f t="shared" si="7"/>
        <v>-0.001000000000000334</v>
      </c>
      <c r="O125" s="27">
        <f t="shared" si="8"/>
        <v>-1.2679491925477522</v>
      </c>
      <c r="P125" s="27">
        <f t="shared" si="9"/>
        <v>-1.4302268526756892</v>
      </c>
      <c r="Q125" s="27">
        <f t="shared" si="10"/>
        <v>-0.4453726566059575</v>
      </c>
      <c r="R125" s="28">
        <f t="shared" si="11"/>
        <v>-0.4453726566059575</v>
      </c>
      <c r="S125" s="27" t="str">
        <f t="shared" si="12"/>
        <v>-</v>
      </c>
      <c r="T125" s="28" t="str">
        <f t="shared" si="13"/>
        <v>-</v>
      </c>
      <c r="U125" s="27" t="str">
        <f t="shared" si="14"/>
        <v>-</v>
      </c>
      <c r="V125" s="28" t="str">
        <f t="shared" si="15"/>
        <v>-</v>
      </c>
    </row>
    <row r="126" spans="1:22" ht="12.75">
      <c r="A126" s="22" t="s">
        <v>38</v>
      </c>
      <c r="B126" s="69">
        <v>0.2870601851851852</v>
      </c>
      <c r="C126" s="72">
        <v>39883</v>
      </c>
      <c r="D126" s="23">
        <f t="shared" si="0"/>
        <v>9.90212962962687</v>
      </c>
      <c r="E126" s="74">
        <v>207.822</v>
      </c>
      <c r="F126" s="74">
        <v>2103.393</v>
      </c>
      <c r="G126" s="74">
        <v>6.905</v>
      </c>
      <c r="H126" s="75">
        <f t="shared" si="1"/>
        <v>-0.08299999999999841</v>
      </c>
      <c r="I126" s="75">
        <f t="shared" si="2"/>
        <v>-0.02599999999983993</v>
      </c>
      <c r="J126" s="75">
        <f t="shared" si="3"/>
        <v>0.0940000000000003</v>
      </c>
      <c r="K126" s="25">
        <f t="shared" si="4"/>
        <v>0.1264832004655302</v>
      </c>
      <c r="L126" s="25">
        <f t="shared" si="5"/>
        <v>-0.08199999999999363</v>
      </c>
      <c r="M126" s="25">
        <f t="shared" si="6"/>
        <v>-0.02500000000009095</v>
      </c>
      <c r="N126" s="25">
        <f t="shared" si="7"/>
        <v>0.09299999999999997</v>
      </c>
      <c r="O126" s="27">
        <f t="shared" si="8"/>
        <v>124.75114965810329</v>
      </c>
      <c r="P126" s="27">
        <f t="shared" si="9"/>
        <v>124.75114965810329</v>
      </c>
      <c r="Q126" s="27">
        <f t="shared" si="10"/>
        <v>18.048693599137824</v>
      </c>
      <c r="R126" s="28">
        <f t="shared" si="11"/>
        <v>8.801660471265933</v>
      </c>
      <c r="S126" s="27" t="str">
        <f t="shared" si="12"/>
        <v>-</v>
      </c>
      <c r="T126" s="28" t="str">
        <f t="shared" si="13"/>
        <v>-</v>
      </c>
      <c r="U126" s="27" t="str">
        <f t="shared" si="14"/>
        <v>-</v>
      </c>
      <c r="V126" s="28" t="str">
        <f t="shared" si="15"/>
        <v>-</v>
      </c>
    </row>
    <row r="127" spans="1:22" ht="12.75">
      <c r="A127" s="22" t="s">
        <v>38</v>
      </c>
      <c r="B127" s="69">
        <v>0.3088773148148148</v>
      </c>
      <c r="C127" s="72">
        <v>39884</v>
      </c>
      <c r="D127" s="23">
        <f t="shared" si="0"/>
        <v>10.923946759256069</v>
      </c>
      <c r="E127" s="74">
        <v>207.824</v>
      </c>
      <c r="F127" s="74">
        <v>2103.393</v>
      </c>
      <c r="G127" s="74">
        <v>6.906</v>
      </c>
      <c r="H127" s="75">
        <f t="shared" si="1"/>
        <v>0.0020000000000095497</v>
      </c>
      <c r="I127" s="75">
        <f t="shared" si="2"/>
        <v>0</v>
      </c>
      <c r="J127" s="75">
        <f t="shared" si="3"/>
        <v>0.0009999999999994458</v>
      </c>
      <c r="K127" s="25">
        <f t="shared" si="4"/>
        <v>0.125940462123981</v>
      </c>
      <c r="L127" s="25">
        <f t="shared" si="5"/>
        <v>-0.07999999999998408</v>
      </c>
      <c r="M127" s="25">
        <f t="shared" si="6"/>
        <v>-0.02500000000009095</v>
      </c>
      <c r="N127" s="25">
        <f t="shared" si="7"/>
        <v>0.09399999999999942</v>
      </c>
      <c r="O127" s="27">
        <f t="shared" si="8"/>
        <v>-0.5427383415491926</v>
      </c>
      <c r="P127" s="27">
        <f t="shared" si="9"/>
        <v>122.94046212400634</v>
      </c>
      <c r="Q127" s="27">
        <f t="shared" si="10"/>
        <v>17.416432761352294</v>
      </c>
      <c r="R127" s="28">
        <f t="shared" si="11"/>
        <v>11.673251234628054</v>
      </c>
      <c r="S127" s="27" t="str">
        <f t="shared" si="12"/>
        <v>-</v>
      </c>
      <c r="T127" s="28" t="str">
        <f t="shared" si="13"/>
        <v>-</v>
      </c>
      <c r="U127" s="27" t="str">
        <f t="shared" si="14"/>
        <v>-</v>
      </c>
      <c r="V127" s="28" t="str">
        <f t="shared" si="15"/>
        <v>-</v>
      </c>
    </row>
    <row r="128" spans="1:22" ht="12.75">
      <c r="A128" s="22" t="s">
        <v>38</v>
      </c>
      <c r="B128" s="69">
        <v>0.301724537037037</v>
      </c>
      <c r="C128" s="72">
        <v>39885</v>
      </c>
      <c r="D128" s="23">
        <f t="shared" si="0"/>
        <v>11.916793981479714</v>
      </c>
      <c r="E128" s="74">
        <v>207.823</v>
      </c>
      <c r="F128" s="74">
        <v>2103.393</v>
      </c>
      <c r="G128" s="74">
        <v>6.906</v>
      </c>
      <c r="H128" s="75">
        <f t="shared" si="1"/>
        <v>-0.0010000000000047748</v>
      </c>
      <c r="I128" s="75">
        <f t="shared" si="2"/>
        <v>0</v>
      </c>
      <c r="J128" s="75">
        <f t="shared" si="3"/>
        <v>0</v>
      </c>
      <c r="K128" s="25">
        <f t="shared" si="4"/>
        <v>0.12657803916952826</v>
      </c>
      <c r="L128" s="25">
        <f t="shared" si="5"/>
        <v>-0.08099999999998886</v>
      </c>
      <c r="M128" s="25">
        <f t="shared" si="6"/>
        <v>-0.02500000000009095</v>
      </c>
      <c r="N128" s="25">
        <f t="shared" si="7"/>
        <v>0.09399999999999942</v>
      </c>
      <c r="O128" s="27">
        <f t="shared" si="8"/>
        <v>0.6375770455472607</v>
      </c>
      <c r="P128" s="27">
        <f t="shared" si="9"/>
        <v>124.84598836210135</v>
      </c>
      <c r="Q128" s="27">
        <f t="shared" si="10"/>
        <v>17.71379792317429</v>
      </c>
      <c r="R128" s="28">
        <f t="shared" si="11"/>
        <v>13.183387906764613</v>
      </c>
      <c r="S128" s="27" t="str">
        <f t="shared" si="12"/>
        <v>-</v>
      </c>
      <c r="T128" s="28" t="str">
        <f t="shared" si="13"/>
        <v>-</v>
      </c>
      <c r="U128" s="27" t="str">
        <f t="shared" si="14"/>
        <v>-</v>
      </c>
      <c r="V128" s="28" t="str">
        <f t="shared" si="15"/>
        <v>-</v>
      </c>
    </row>
    <row r="129" spans="1:22" ht="12.75">
      <c r="A129" s="22" t="s">
        <v>38</v>
      </c>
      <c r="B129" s="69">
        <v>0.30476851851851855</v>
      </c>
      <c r="C129" s="72">
        <v>39886</v>
      </c>
      <c r="D129" s="23">
        <f t="shared" si="0"/>
        <v>12.919837962959718</v>
      </c>
      <c r="E129" s="74">
        <v>207.824</v>
      </c>
      <c r="F129" s="74">
        <v>2103.393</v>
      </c>
      <c r="G129" s="74">
        <v>6.905</v>
      </c>
      <c r="H129" s="75">
        <f t="shared" si="1"/>
        <v>0.0010000000000047748</v>
      </c>
      <c r="I129" s="75">
        <f t="shared" si="2"/>
        <v>0</v>
      </c>
      <c r="J129" s="75">
        <f t="shared" si="3"/>
        <v>-0.0009999999999994458</v>
      </c>
      <c r="K129" s="25">
        <f t="shared" si="4"/>
        <v>0.1251958465764819</v>
      </c>
      <c r="L129" s="25">
        <f t="shared" si="5"/>
        <v>-0.07999999999998408</v>
      </c>
      <c r="M129" s="25">
        <f t="shared" si="6"/>
        <v>-0.02500000000009095</v>
      </c>
      <c r="N129" s="25">
        <f t="shared" si="7"/>
        <v>0.09299999999999997</v>
      </c>
      <c r="O129" s="27">
        <f t="shared" si="8"/>
        <v>-1.3821925930463663</v>
      </c>
      <c r="P129" s="27">
        <f t="shared" si="9"/>
        <v>-1.2873538890482983</v>
      </c>
      <c r="Q129" s="27">
        <f t="shared" si="10"/>
        <v>17.58053673812587</v>
      </c>
      <c r="R129" s="28">
        <f t="shared" si="11"/>
        <v>14.062817673036864</v>
      </c>
      <c r="S129" s="27" t="str">
        <f t="shared" si="12"/>
        <v>-</v>
      </c>
      <c r="T129" s="28" t="str">
        <f t="shared" si="13"/>
        <v>-</v>
      </c>
      <c r="U129" s="27" t="str">
        <f t="shared" si="14"/>
        <v>-</v>
      </c>
      <c r="V129" s="28" t="str">
        <f t="shared" si="15"/>
        <v>-</v>
      </c>
    </row>
    <row r="130" spans="1:22" ht="12.75">
      <c r="A130" s="22" t="s">
        <v>38</v>
      </c>
      <c r="B130" s="69">
        <v>0.3715046296296296</v>
      </c>
      <c r="C130" s="72">
        <v>39887</v>
      </c>
      <c r="D130" s="23">
        <f t="shared" si="0"/>
        <v>13.986574074071541</v>
      </c>
      <c r="E130" s="74">
        <v>207.824</v>
      </c>
      <c r="F130" s="74">
        <v>2103.395</v>
      </c>
      <c r="G130" s="74">
        <v>6.905</v>
      </c>
      <c r="H130" s="75">
        <f t="shared" si="1"/>
        <v>0</v>
      </c>
      <c r="I130" s="75">
        <f t="shared" si="2"/>
        <v>0.0019999999999527063</v>
      </c>
      <c r="J130" s="75">
        <f t="shared" si="3"/>
        <v>0</v>
      </c>
      <c r="K130" s="25">
        <f t="shared" si="4"/>
        <v>0.12481185841098516</v>
      </c>
      <c r="L130" s="25">
        <f t="shared" si="5"/>
        <v>-0.07999999999998408</v>
      </c>
      <c r="M130" s="25">
        <f t="shared" si="6"/>
        <v>-0.023000000000138243</v>
      </c>
      <c r="N130" s="25">
        <f t="shared" si="7"/>
        <v>0.09299999999999997</v>
      </c>
      <c r="O130" s="27">
        <f t="shared" si="8"/>
        <v>-0.3839881654967292</v>
      </c>
      <c r="P130" s="27">
        <f t="shared" si="9"/>
        <v>-1.1286037129958348</v>
      </c>
      <c r="Q130" s="27">
        <f t="shared" si="10"/>
        <v>17.30731652910911</v>
      </c>
      <c r="R130" s="28">
        <f t="shared" si="11"/>
        <v>14.603567482382237</v>
      </c>
      <c r="S130" s="27" t="str">
        <f t="shared" si="12"/>
        <v>-</v>
      </c>
      <c r="T130" s="28" t="str">
        <f t="shared" si="13"/>
        <v>-</v>
      </c>
      <c r="U130" s="27" t="str">
        <f t="shared" si="14"/>
        <v>-</v>
      </c>
      <c r="V130" s="28" t="str">
        <f t="shared" si="15"/>
        <v>-</v>
      </c>
    </row>
    <row r="131" spans="1:22" ht="12.75">
      <c r="A131" s="22" t="s">
        <v>38</v>
      </c>
      <c r="B131" s="69">
        <v>0.31855324074074076</v>
      </c>
      <c r="C131" s="72">
        <v>39889</v>
      </c>
      <c r="D131" s="23">
        <f t="shared" si="0"/>
        <v>15.933622685188311</v>
      </c>
      <c r="E131" s="74">
        <v>207.825</v>
      </c>
      <c r="F131" s="74">
        <v>2103.394</v>
      </c>
      <c r="G131" s="74">
        <v>6.905</v>
      </c>
      <c r="H131" s="75">
        <f t="shared" si="1"/>
        <v>0.0009999999999763531</v>
      </c>
      <c r="I131" s="75">
        <f t="shared" si="2"/>
        <v>-0.0010000000002037268</v>
      </c>
      <c r="J131" s="75">
        <f t="shared" si="3"/>
        <v>0</v>
      </c>
      <c r="K131" s="25">
        <f t="shared" si="4"/>
        <v>0.12436237373103502</v>
      </c>
      <c r="L131" s="25">
        <f t="shared" si="5"/>
        <v>-0.07900000000000773</v>
      </c>
      <c r="M131" s="25">
        <f t="shared" si="6"/>
        <v>-0.02400000000034197</v>
      </c>
      <c r="N131" s="25">
        <f t="shared" si="7"/>
        <v>0.09299999999999997</v>
      </c>
      <c r="O131" s="27">
        <f t="shared" si="8"/>
        <v>-0.44948467995013786</v>
      </c>
      <c r="P131" s="27">
        <f t="shared" si="9"/>
        <v>-2.2156654384932333</v>
      </c>
      <c r="Q131" s="27">
        <f t="shared" si="10"/>
        <v>15.26399787447325</v>
      </c>
      <c r="R131" s="28">
        <f t="shared" si="11"/>
        <v>14.697914681252382</v>
      </c>
      <c r="S131" s="27" t="str">
        <f t="shared" si="12"/>
        <v>-</v>
      </c>
      <c r="T131" s="28" t="str">
        <f t="shared" si="13"/>
        <v>-</v>
      </c>
      <c r="U131" s="27" t="str">
        <f t="shared" si="14"/>
        <v>-</v>
      </c>
      <c r="V131" s="28" t="str">
        <f t="shared" si="15"/>
        <v>-</v>
      </c>
    </row>
    <row r="132" spans="1:22" ht="12.75">
      <c r="A132" s="22" t="s">
        <v>38</v>
      </c>
      <c r="B132" s="69">
        <v>0.2916666666666667</v>
      </c>
      <c r="C132" s="72">
        <v>39890</v>
      </c>
      <c r="D132" s="23">
        <f t="shared" si="0"/>
        <v>16.90673611110833</v>
      </c>
      <c r="E132" s="74">
        <v>207.825</v>
      </c>
      <c r="F132" s="74">
        <v>2103.394</v>
      </c>
      <c r="G132" s="74">
        <v>6.904</v>
      </c>
      <c r="H132" s="75">
        <f t="shared" si="1"/>
        <v>0</v>
      </c>
      <c r="I132" s="75">
        <f t="shared" si="2"/>
        <v>0</v>
      </c>
      <c r="J132" s="75">
        <f t="shared" si="3"/>
        <v>-0.001000000000000334</v>
      </c>
      <c r="K132" s="25">
        <f t="shared" si="4"/>
        <v>0.12361634196180361</v>
      </c>
      <c r="L132" s="25">
        <f t="shared" si="5"/>
        <v>-0.07900000000000773</v>
      </c>
      <c r="M132" s="25">
        <f t="shared" si="6"/>
        <v>-0.02400000000034197</v>
      </c>
      <c r="N132" s="25">
        <f t="shared" si="7"/>
        <v>0.09199999999999964</v>
      </c>
      <c r="O132" s="27">
        <f t="shared" si="8"/>
        <v>-0.7460317692314089</v>
      </c>
      <c r="P132" s="27">
        <f t="shared" si="9"/>
        <v>-1.5795046146782759</v>
      </c>
      <c r="Q132" s="27">
        <f t="shared" si="10"/>
        <v>-0.40928187918991266</v>
      </c>
      <c r="R132" s="28">
        <f t="shared" si="11"/>
        <v>14.70307050659753</v>
      </c>
      <c r="S132" s="27" t="str">
        <f t="shared" si="12"/>
        <v>-</v>
      </c>
      <c r="T132" s="28" t="str">
        <f t="shared" si="13"/>
        <v>-</v>
      </c>
      <c r="U132" s="27" t="str">
        <f t="shared" si="14"/>
        <v>-</v>
      </c>
      <c r="V132" s="28" t="str">
        <f t="shared" si="15"/>
        <v>-</v>
      </c>
    </row>
    <row r="133" spans="1:22" ht="12.75">
      <c r="A133" s="22" t="s">
        <v>38</v>
      </c>
      <c r="B133" s="69">
        <v>0.2871875</v>
      </c>
      <c r="C133" s="72">
        <v>39891</v>
      </c>
      <c r="D133" s="23">
        <f t="shared" si="0"/>
        <v>17.902256944442343</v>
      </c>
      <c r="E133" s="74">
        <v>207.824</v>
      </c>
      <c r="F133" s="74">
        <v>2103.393</v>
      </c>
      <c r="G133" s="74">
        <v>6.905</v>
      </c>
      <c r="H133" s="75">
        <f t="shared" si="1"/>
        <v>-0.0009999999999763531</v>
      </c>
      <c r="I133" s="75">
        <f t="shared" si="2"/>
        <v>-0.0009999999997489795</v>
      </c>
      <c r="J133" s="75">
        <f t="shared" si="3"/>
        <v>0.001000000000000334</v>
      </c>
      <c r="K133" s="25">
        <f t="shared" si="4"/>
        <v>0.1251958465764819</v>
      </c>
      <c r="L133" s="25">
        <f t="shared" si="5"/>
        <v>-0.07999999999998408</v>
      </c>
      <c r="M133" s="25">
        <f t="shared" si="6"/>
        <v>-0.02500000000009095</v>
      </c>
      <c r="N133" s="25">
        <f t="shared" si="7"/>
        <v>0.09299999999999997</v>
      </c>
      <c r="O133" s="27">
        <f t="shared" si="8"/>
        <v>1.5795046146782759</v>
      </c>
      <c r="P133" s="27">
        <f t="shared" si="9"/>
        <v>0.3839881654967292</v>
      </c>
      <c r="Q133" s="27">
        <f t="shared" si="10"/>
        <v>-0.10670427764586812</v>
      </c>
      <c r="R133" s="28">
        <f t="shared" si="11"/>
        <v>12.109442238485572</v>
      </c>
      <c r="S133" s="27" t="str">
        <f t="shared" si="12"/>
        <v>-</v>
      </c>
      <c r="T133" s="28" t="str">
        <f t="shared" si="13"/>
        <v>-</v>
      </c>
      <c r="U133" s="27" t="str">
        <f t="shared" si="14"/>
        <v>-</v>
      </c>
      <c r="V133" s="28" t="str">
        <f t="shared" si="15"/>
        <v>-</v>
      </c>
    </row>
    <row r="134" spans="1:22" ht="12.75">
      <c r="A134" s="22" t="s">
        <v>38</v>
      </c>
      <c r="B134" s="69">
        <v>0.28751157407407407</v>
      </c>
      <c r="C134" s="72">
        <v>39892</v>
      </c>
      <c r="D134" s="23">
        <f t="shared" si="0"/>
        <v>18.902581018519413</v>
      </c>
      <c r="E134" s="74">
        <v>207.825</v>
      </c>
      <c r="F134" s="74">
        <v>2103.394</v>
      </c>
      <c r="G134" s="74">
        <v>6.906</v>
      </c>
      <c r="H134" s="75">
        <f t="shared" si="1"/>
        <v>0.0009999999999763531</v>
      </c>
      <c r="I134" s="75">
        <f t="shared" si="2"/>
        <v>0.0009999999997489795</v>
      </c>
      <c r="J134" s="75">
        <f t="shared" si="3"/>
        <v>0.0009999999999994458</v>
      </c>
      <c r="K134" s="25">
        <f t="shared" si="4"/>
        <v>0.12511194986897745</v>
      </c>
      <c r="L134" s="25">
        <f t="shared" si="5"/>
        <v>-0.07900000000000773</v>
      </c>
      <c r="M134" s="25">
        <f t="shared" si="6"/>
        <v>-0.02400000000034197</v>
      </c>
      <c r="N134" s="25">
        <f t="shared" si="7"/>
        <v>0.09399999999999942</v>
      </c>
      <c r="O134" s="27">
        <f t="shared" si="8"/>
        <v>-0.08389670750444389</v>
      </c>
      <c r="P134" s="27">
        <f t="shared" si="9"/>
        <v>0.7495761379424232</v>
      </c>
      <c r="Q134" s="27">
        <f t="shared" si="10"/>
        <v>-0.20986744840307656</v>
      </c>
      <c r="R134" s="28">
        <f t="shared" si="11"/>
        <v>9.591399351377664</v>
      </c>
      <c r="S134" s="27" t="str">
        <f t="shared" si="12"/>
        <v>-</v>
      </c>
      <c r="T134" s="28" t="str">
        <f t="shared" si="13"/>
        <v>-</v>
      </c>
      <c r="U134" s="27" t="str">
        <f t="shared" si="14"/>
        <v>-</v>
      </c>
      <c r="V134" s="28" t="str">
        <f t="shared" si="15"/>
        <v>-</v>
      </c>
    </row>
    <row r="135" spans="1:22" ht="12.75">
      <c r="A135" s="22" t="s">
        <v>38</v>
      </c>
      <c r="B135" s="69">
        <v>0.3068634259259259</v>
      </c>
      <c r="C135" s="72">
        <v>39893</v>
      </c>
      <c r="D135" s="23">
        <f t="shared" si="0"/>
        <v>19.921932870369346</v>
      </c>
      <c r="E135" s="74">
        <v>207.824</v>
      </c>
      <c r="F135" s="74">
        <v>2103.394</v>
      </c>
      <c r="G135" s="74">
        <v>6.904</v>
      </c>
      <c r="H135" s="75">
        <f t="shared" si="1"/>
        <v>-0.0009999999999763531</v>
      </c>
      <c r="I135" s="75">
        <f t="shared" si="2"/>
        <v>0</v>
      </c>
      <c r="J135" s="75">
        <f t="shared" si="3"/>
        <v>-0.0019999999999997797</v>
      </c>
      <c r="K135" s="25">
        <f t="shared" si="4"/>
        <v>0.12425779653612808</v>
      </c>
      <c r="L135" s="25">
        <f t="shared" si="5"/>
        <v>-0.07999999999998408</v>
      </c>
      <c r="M135" s="25">
        <f t="shared" si="6"/>
        <v>-0.02400000000034197</v>
      </c>
      <c r="N135" s="25">
        <f t="shared" si="7"/>
        <v>0.09199999999999964</v>
      </c>
      <c r="O135" s="27">
        <f t="shared" si="8"/>
        <v>-0.8541533328493695</v>
      </c>
      <c r="P135" s="27">
        <f t="shared" si="9"/>
        <v>0.6414545743244626</v>
      </c>
      <c r="Q135" s="27">
        <f t="shared" si="10"/>
        <v>-0.13396705596794573</v>
      </c>
      <c r="R135" s="28">
        <f t="shared" si="11"/>
        <v>7.041718640071632</v>
      </c>
      <c r="S135" s="27" t="str">
        <f t="shared" si="12"/>
        <v>-</v>
      </c>
      <c r="T135" s="28" t="str">
        <f t="shared" si="13"/>
        <v>-</v>
      </c>
      <c r="U135" s="27" t="str">
        <f t="shared" si="14"/>
        <v>-</v>
      </c>
      <c r="V135" s="28" t="str">
        <f t="shared" si="15"/>
        <v>-</v>
      </c>
    </row>
    <row r="136" spans="1:22" ht="12.75">
      <c r="A136" s="22" t="s">
        <v>38</v>
      </c>
      <c r="B136" s="69">
        <v>0.27771990740740743</v>
      </c>
      <c r="C136" s="72">
        <v>39894</v>
      </c>
      <c r="D136" s="23">
        <f t="shared" si="0"/>
        <v>20.892789351848478</v>
      </c>
      <c r="E136" s="74">
        <v>207.824</v>
      </c>
      <c r="F136" s="74">
        <v>2103.394</v>
      </c>
      <c r="G136" s="74">
        <v>6.904</v>
      </c>
      <c r="H136" s="75">
        <f t="shared" si="1"/>
        <v>0</v>
      </c>
      <c r="I136" s="75">
        <f t="shared" si="2"/>
        <v>0</v>
      </c>
      <c r="J136" s="75">
        <f t="shared" si="3"/>
        <v>0</v>
      </c>
      <c r="K136" s="25">
        <f t="shared" si="4"/>
        <v>0.12425779653612808</v>
      </c>
      <c r="L136" s="25">
        <f t="shared" si="5"/>
        <v>-0.07999999999998408</v>
      </c>
      <c r="M136" s="25">
        <f t="shared" si="6"/>
        <v>-0.02400000000034197</v>
      </c>
      <c r="N136" s="25">
        <f t="shared" si="7"/>
        <v>0.09199999999999964</v>
      </c>
      <c r="O136" s="27">
        <f t="shared" si="8"/>
        <v>0</v>
      </c>
      <c r="P136" s="27">
        <f t="shared" si="9"/>
        <v>-0.9380500403538133</v>
      </c>
      <c r="Q136" s="27">
        <f t="shared" si="10"/>
        <v>-0.08022655717668749</v>
      </c>
      <c r="R136" s="28">
        <f t="shared" si="11"/>
        <v>4.51875245502841</v>
      </c>
      <c r="S136" s="27" t="str">
        <f t="shared" si="12"/>
        <v>-</v>
      </c>
      <c r="T136" s="28" t="str">
        <f t="shared" si="13"/>
        <v>-</v>
      </c>
      <c r="U136" s="27" t="str">
        <f t="shared" si="14"/>
        <v>-</v>
      </c>
      <c r="V136" s="28" t="str">
        <f t="shared" si="15"/>
        <v>-</v>
      </c>
    </row>
    <row r="137" spans="1:22" ht="12.75">
      <c r="A137" s="22" t="s">
        <v>38</v>
      </c>
      <c r="B137" s="69">
        <v>0.28899305555555554</v>
      </c>
      <c r="C137" s="72">
        <v>39895</v>
      </c>
      <c r="D137" s="23">
        <f t="shared" si="0"/>
        <v>21.904062499997963</v>
      </c>
      <c r="E137" s="74">
        <v>207.824</v>
      </c>
      <c r="F137" s="74">
        <v>2103.395</v>
      </c>
      <c r="G137" s="74">
        <v>6.905</v>
      </c>
      <c r="H137" s="75">
        <f t="shared" si="1"/>
        <v>0</v>
      </c>
      <c r="I137" s="75">
        <f t="shared" si="2"/>
        <v>0.0010000000002037268</v>
      </c>
      <c r="J137" s="75">
        <f t="shared" si="3"/>
        <v>0.001000000000000334</v>
      </c>
      <c r="K137" s="25">
        <f t="shared" si="4"/>
        <v>0.12481185841098516</v>
      </c>
      <c r="L137" s="25">
        <f t="shared" si="5"/>
        <v>-0.07999999999998408</v>
      </c>
      <c r="M137" s="25">
        <f t="shared" si="6"/>
        <v>-0.023000000000138243</v>
      </c>
      <c r="N137" s="25">
        <f t="shared" si="7"/>
        <v>0.09299999999999997</v>
      </c>
      <c r="O137" s="27">
        <f t="shared" si="8"/>
        <v>0.5540618748570841</v>
      </c>
      <c r="P137" s="27">
        <f t="shared" si="9"/>
        <v>-0.3000914579922853</v>
      </c>
      <c r="Q137" s="27">
        <f t="shared" si="10"/>
        <v>0.07528501984647645</v>
      </c>
      <c r="R137" s="28">
        <f t="shared" si="11"/>
        <v>2.0570336679908907</v>
      </c>
      <c r="S137" s="27" t="str">
        <f t="shared" si="12"/>
        <v>-</v>
      </c>
      <c r="T137" s="28" t="str">
        <f t="shared" si="13"/>
        <v>-</v>
      </c>
      <c r="U137" s="27" t="str">
        <f t="shared" si="14"/>
        <v>-</v>
      </c>
      <c r="V137" s="28" t="str">
        <f t="shared" si="15"/>
        <v>-</v>
      </c>
    </row>
  </sheetData>
  <sheetProtection/>
  <mergeCells count="5">
    <mergeCell ref="C7:C8"/>
    <mergeCell ref="D7:D8"/>
    <mergeCell ref="E7:G7"/>
    <mergeCell ref="H7:J7"/>
    <mergeCell ref="B7:B8"/>
  </mergeCells>
  <conditionalFormatting sqref="P117:P137">
    <cfRule type="cellIs" priority="13" dxfId="1" operator="equal" stopIfTrue="1">
      <formula>"-"</formula>
    </cfRule>
    <cfRule type="cellIs" priority="14" dxfId="4" operator="greaterThanOrEqual" stopIfTrue="1">
      <formula>20</formula>
    </cfRule>
  </conditionalFormatting>
  <conditionalFormatting sqref="O117:O137">
    <cfRule type="cellIs" priority="15" dxfId="1" operator="equal" stopIfTrue="1">
      <formula>"-"</formula>
    </cfRule>
    <cfRule type="cellIs" priority="16" dxfId="2" operator="greaterThanOrEqual" stopIfTrue="1">
      <formula>5</formula>
    </cfRule>
  </conditionalFormatting>
  <conditionalFormatting sqref="U117:U137 S117:S137 Q117:Q137">
    <cfRule type="cellIs" priority="17" dxfId="1" operator="equal" stopIfTrue="1">
      <formula>"-"</formula>
    </cfRule>
    <cfRule type="cellIs" priority="18" dxfId="0" operator="greaterThan" stopIfTrue="1">
      <formula>3</formula>
    </cfRule>
  </conditionalFormatting>
  <conditionalFormatting sqref="P117:P137">
    <cfRule type="cellIs" priority="11" dxfId="1" operator="equal" stopIfTrue="1">
      <formula>"-"</formula>
    </cfRule>
    <cfRule type="cellIs" priority="12" dxfId="4" operator="greaterThanOrEqual" stopIfTrue="1">
      <formula>20</formula>
    </cfRule>
  </conditionalFormatting>
  <conditionalFormatting sqref="U117:U137 S117:S137 Q117:Q137">
    <cfRule type="cellIs" priority="9" dxfId="1" operator="equal" stopIfTrue="1">
      <formula>"-"</formula>
    </cfRule>
    <cfRule type="cellIs" priority="10" dxfId="0" operator="greaterThan" stopIfTrue="1">
      <formula>3</formula>
    </cfRule>
  </conditionalFormatting>
  <conditionalFormatting sqref="O117:O137">
    <cfRule type="cellIs" priority="7" dxfId="1" operator="equal" stopIfTrue="1">
      <formula>"-"</formula>
    </cfRule>
    <cfRule type="cellIs" priority="8" dxfId="2" operator="greaterThanOrEqual" stopIfTrue="1">
      <formula>10</formula>
    </cfRule>
  </conditionalFormatting>
  <conditionalFormatting sqref="P117:P137">
    <cfRule type="cellIs" priority="5" dxfId="1" operator="equal" stopIfTrue="1">
      <formula>"-"</formula>
    </cfRule>
    <cfRule type="cellIs" priority="6" dxfId="4" operator="greaterThanOrEqual" stopIfTrue="1">
      <formula>20</formula>
    </cfRule>
  </conditionalFormatting>
  <conditionalFormatting sqref="O117">
    <cfRule type="cellIs" priority="3" dxfId="1" operator="equal" stopIfTrue="1">
      <formula>"-"</formula>
    </cfRule>
    <cfRule type="cellIs" priority="4" dxfId="2" operator="greaterThanOrEqual" stopIfTrue="1">
      <formula>5</formula>
    </cfRule>
  </conditionalFormatting>
  <conditionalFormatting sqref="U117:U137 S117:S137 Q117:Q137">
    <cfRule type="cellIs" priority="1" dxfId="1" operator="equal" stopIfTrue="1">
      <formula>"-"</formula>
    </cfRule>
    <cfRule type="cellIs" priority="2" dxfId="0" operator="greaterThan" stopIfTrue="1">
      <formula>3</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Oliver Glockner</cp:lastModifiedBy>
  <cp:lastPrinted>2009-06-03T02:09:01Z</cp:lastPrinted>
  <dcterms:created xsi:type="dcterms:W3CDTF">2001-08-24T00:26:08Z</dcterms:created>
  <dcterms:modified xsi:type="dcterms:W3CDTF">2009-06-03T04:42:32Z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